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4th quarter" sheetId="1" r:id="rId1"/>
  </sheets>
  <calcPr calcId="144525"/>
</workbook>
</file>

<file path=xl/calcChain.xml><?xml version="1.0" encoding="utf-8"?>
<calcChain xmlns="http://schemas.openxmlformats.org/spreadsheetml/2006/main">
  <c r="G52" i="1" l="1"/>
  <c r="C52" i="1"/>
  <c r="C51" i="1"/>
  <c r="F51" i="1" s="1"/>
  <c r="F49" i="1"/>
  <c r="F48" i="1"/>
  <c r="F47" i="1"/>
  <c r="F46" i="1"/>
  <c r="F45" i="1"/>
  <c r="G44" i="1"/>
  <c r="F44" i="1"/>
  <c r="F43" i="1"/>
  <c r="G42" i="1"/>
  <c r="F42" i="1"/>
  <c r="F41" i="1"/>
  <c r="F40" i="1"/>
  <c r="G39" i="1"/>
  <c r="F39" i="1"/>
  <c r="G38" i="1"/>
  <c r="F38" i="1" s="1"/>
  <c r="F37" i="1"/>
  <c r="F36" i="1"/>
  <c r="G35" i="1"/>
  <c r="F35" i="1" s="1"/>
  <c r="C35" i="1"/>
  <c r="G34" i="1"/>
  <c r="F34" i="1"/>
  <c r="C34" i="1"/>
  <c r="G33" i="1"/>
  <c r="C33" i="1"/>
  <c r="F33" i="1" s="1"/>
  <c r="G32" i="1"/>
  <c r="C32" i="1"/>
  <c r="F32" i="1" s="1"/>
  <c r="G31" i="1"/>
  <c r="F31" i="1" s="1"/>
  <c r="G30" i="1"/>
  <c r="C30" i="1"/>
  <c r="F30" i="1" s="1"/>
  <c r="G29" i="1"/>
  <c r="C29" i="1"/>
  <c r="F29" i="1" s="1"/>
  <c r="G28" i="1"/>
  <c r="F28" i="1" s="1"/>
  <c r="C28" i="1"/>
  <c r="G27" i="1"/>
  <c r="F27" i="1"/>
  <c r="C27" i="1"/>
  <c r="G26" i="1"/>
  <c r="C26" i="1"/>
  <c r="F26" i="1" s="1"/>
  <c r="C25" i="1"/>
  <c r="F25" i="1" s="1"/>
  <c r="G24" i="1"/>
  <c r="F24" i="1"/>
  <c r="C24" i="1"/>
  <c r="C16" i="1"/>
  <c r="C55" i="1" s="1"/>
  <c r="F15" i="1"/>
  <c r="G14" i="1"/>
  <c r="F14" i="1"/>
  <c r="F12" i="1"/>
  <c r="G11" i="1"/>
  <c r="F11" i="1" s="1"/>
  <c r="G16" i="1" l="1"/>
  <c r="G55" i="1" s="1"/>
</calcChain>
</file>

<file path=xl/comments1.xml><?xml version="1.0" encoding="utf-8"?>
<comments xmlns="http://schemas.openxmlformats.org/spreadsheetml/2006/main">
  <authors>
    <author>Gloria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Gloria:</t>
        </r>
        <r>
          <rPr>
            <sz val="9"/>
            <color indexed="81"/>
            <rFont val="Tahoma"/>
            <family val="2"/>
          </rPr>
          <t xml:space="preserve">
APPROPRIATION/ bal.of dec. 31 2018
</t>
        </r>
      </text>
    </comment>
  </commentList>
</comments>
</file>

<file path=xl/sharedStrings.xml><?xml version="1.0" encoding="utf-8"?>
<sst xmlns="http://schemas.openxmlformats.org/spreadsheetml/2006/main" count="150" uniqueCount="115">
  <si>
    <t>FDPP Form 7 - 20% Component of the IRA Utilization</t>
  </si>
  <si>
    <t>20% COMPONENT OF THE IRA UTILIZATION</t>
  </si>
  <si>
    <r>
      <t xml:space="preserve">FOR THE  4th QUARTER, CY </t>
    </r>
    <r>
      <rPr>
        <b/>
        <u/>
        <sz val="14"/>
        <color rgb="FF000000"/>
        <rFont val="Arial"/>
        <family val="2"/>
      </rPr>
      <t>2019</t>
    </r>
  </si>
  <si>
    <r>
      <t>Province, City or Municipality:</t>
    </r>
    <r>
      <rPr>
        <u/>
        <sz val="12"/>
        <color rgb="FF000000"/>
        <rFont val="Arial"/>
        <family val="2"/>
      </rPr>
      <t xml:space="preserve"> </t>
    </r>
    <r>
      <rPr>
        <b/>
        <u/>
        <sz val="12"/>
        <color rgb="FF000000"/>
        <rFont val="Arial"/>
        <family val="2"/>
      </rPr>
      <t>Gloria, Oriental Mindoro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</si>
  <si>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</si>
  <si>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</si>
  <si>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</si>
  <si>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</si>
  <si>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</si>
  <si>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</si>
  <si>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</si>
  <si>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</si>
  <si>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</si>
  <si>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</si>
  <si>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SERVICES SECTOR</t>
  </si>
  <si>
    <t>Solid Waste  Management Services</t>
  </si>
  <si>
    <t>Construction of Additional SLF Facilities (Phase II) and repair &amp; maintenance of SLF (CY)</t>
  </si>
  <si>
    <t>Brgy. Agos</t>
  </si>
  <si>
    <t>4-3-2019</t>
  </si>
  <si>
    <t>12-31-2019</t>
  </si>
  <si>
    <t>Suma-Landfill Nawa (SLN) ang Basura ng Gloria Project (Operation of Sanitary Landfill Category I) PY</t>
  </si>
  <si>
    <t>8-6-2018</t>
  </si>
  <si>
    <t>Construction of Communal Latrine and Installation of Water System</t>
  </si>
  <si>
    <t>Unit of Communal Latrine with Male and Female Sections Constructed with Water System installed in Agsalin</t>
  </si>
  <si>
    <t>Brgy. Agsalin</t>
  </si>
  <si>
    <t>11-25-19</t>
  </si>
  <si>
    <t>12-12-2019</t>
  </si>
  <si>
    <t xml:space="preserve">Provision of Level 1 Water System in various barangay
</t>
  </si>
  <si>
    <t>various Brgy.</t>
  </si>
  <si>
    <t>12-04-19</t>
  </si>
  <si>
    <t>Total Social Services Sector</t>
  </si>
  <si>
    <t>ENVIRONMENTAL SERVICE SECTOR</t>
  </si>
  <si>
    <t>ECONOMIC SERVICES SECTOR</t>
  </si>
  <si>
    <t>Engineering Services - Construction and Maintenance</t>
  </si>
  <si>
    <t xml:space="preserve">   Establishment of Municipal Museum</t>
  </si>
  <si>
    <t>Maligaya,Gloria</t>
  </si>
  <si>
    <t>8-15-18</t>
  </si>
  <si>
    <t>12-30-18</t>
  </si>
  <si>
    <t>Capital Expenditure for Local Economic Development Project:  Improvement of Municipal Plaza-cum-Kubotel</t>
  </si>
  <si>
    <t>Construction of Sitio Townsite Multi-Purpose Hall at Brgy. Malubay</t>
  </si>
  <si>
    <t>Brgy.Malubay</t>
  </si>
  <si>
    <t>10-9-18</t>
  </si>
  <si>
    <t>12-26-18</t>
  </si>
  <si>
    <t>Construction of Multi-Purpose Building-cum-Evacuation Center at Sta. Maria Phase II(2018)</t>
  </si>
  <si>
    <t>Brgy.Sta. Maria</t>
  </si>
  <si>
    <t>10-10-2017</t>
  </si>
  <si>
    <t>12-22-2018</t>
  </si>
  <si>
    <t>Sta. Theresa Protection Dike</t>
  </si>
  <si>
    <t>Brgy. Sta.Theresa</t>
  </si>
  <si>
    <t>7-12-18</t>
  </si>
  <si>
    <t>12-28-18</t>
  </si>
  <si>
    <t>Drainage Canal Construction</t>
  </si>
  <si>
    <t>Brgy. Bulaklakan</t>
  </si>
  <si>
    <t>7-20-18</t>
  </si>
  <si>
    <t>Capital Expenditure for Livelihood Projects(2018)</t>
  </si>
  <si>
    <t>Mun.farm Maligaya,Gloria</t>
  </si>
  <si>
    <t>Const. of MP Hall - Sta Maria (SB2018)</t>
  </si>
  <si>
    <t>5-28-19</t>
  </si>
  <si>
    <t>12-31-19</t>
  </si>
  <si>
    <t>Construction of Bulakalakan MP-Hall</t>
  </si>
  <si>
    <t>8-10-18</t>
  </si>
  <si>
    <t>12-20-18</t>
  </si>
  <si>
    <t>Rehab &amp; Improve SC Hall - Sta Theresa</t>
  </si>
  <si>
    <t>8-05-18</t>
  </si>
  <si>
    <t>Drainage Canal Construction - Alma Villa</t>
  </si>
  <si>
    <t>Brgy. Alma Villa</t>
  </si>
  <si>
    <t>1-20-18</t>
  </si>
  <si>
    <t>12-31-18</t>
  </si>
  <si>
    <t>Municipal Counterpart for LGU-Led KC-NCDDP Implementation of Sub-Projects</t>
  </si>
  <si>
    <t>Various brgys.</t>
  </si>
  <si>
    <t>11-15-18</t>
  </si>
  <si>
    <t>Construction of Manpower Development Center: Employment and Livelihood Training Center</t>
  </si>
  <si>
    <t>6-28-2019</t>
  </si>
  <si>
    <t>Sapat Dapat Project- LGU Loan Amortization to LBP- Lending Center(AB 2019)</t>
  </si>
  <si>
    <t>4-12-2019</t>
  </si>
  <si>
    <t>Multi-Purpose Building cum Evacuatioon Center Project - Malubay</t>
  </si>
  <si>
    <t>Brgy. Malubay</t>
  </si>
  <si>
    <t>5-5-2019</t>
  </si>
  <si>
    <t>Construction and Improvement of Multi-Purpose Building - M. Adriatico</t>
  </si>
  <si>
    <t>Brgy. M. adriatico</t>
  </si>
  <si>
    <t>Additional Fund for Purchase of Relocation Land</t>
  </si>
  <si>
    <t>7/10/2019</t>
  </si>
  <si>
    <t>Road Concreting Sito Sta Ana to Core Housing Barangay Balete</t>
  </si>
  <si>
    <t>Brgy. Balete</t>
  </si>
  <si>
    <t>10-5-2019-</t>
  </si>
  <si>
    <t>Construction and Improvement of Multi-Purpose Building - Agsalin</t>
  </si>
  <si>
    <t>7/12/2019</t>
  </si>
  <si>
    <t>Multi-Purpose Building cum Evacuatioon Center Project - Maragooc</t>
  </si>
  <si>
    <t>Brgy. Maragooc</t>
  </si>
  <si>
    <t>7/20/2019</t>
  </si>
  <si>
    <t>Multi-Purpose Building cum Evacuatioon Center Project - Sta. Theresa</t>
  </si>
  <si>
    <t>Multi-Purpose Building cum Evacuation Center Project - Bulaklakan</t>
  </si>
  <si>
    <t>Improvement of Malamig Multi-Purpose Hall-cum Evacuation Center</t>
  </si>
  <si>
    <t>Brgy. Malamig</t>
  </si>
  <si>
    <t>7/8/2019</t>
  </si>
  <si>
    <t>Multi-Purpose Building cum Evacuatioon Center Project - Sta. Maria</t>
  </si>
  <si>
    <t>7/15/2019</t>
  </si>
  <si>
    <t>Capital Expenditure for Local Economic Development Project:  Construction of Municipal Plaza Freedom Park (2019)</t>
  </si>
  <si>
    <t>7/6/2019</t>
  </si>
  <si>
    <t>12/31/2019</t>
  </si>
  <si>
    <t xml:space="preserve">Construction of Box Culvert/Spillway-Manguyang </t>
  </si>
  <si>
    <t>Brgy. Manguyang</t>
  </si>
  <si>
    <t>10-16-19</t>
  </si>
  <si>
    <t>12-21-2019</t>
  </si>
  <si>
    <t>Agriculture Services</t>
  </si>
  <si>
    <t>Capital Expenditure for Livelihood Projects(2015)</t>
  </si>
  <si>
    <t>Maligaya Gloria</t>
  </si>
  <si>
    <t>TOTAL Economic Services Sector</t>
  </si>
  <si>
    <t>TOTAL</t>
  </si>
  <si>
    <t>Prepared by:</t>
  </si>
  <si>
    <t xml:space="preserve">                     Certified correct:</t>
  </si>
  <si>
    <t>SHERALEEN C. ABUAN</t>
  </si>
  <si>
    <t>GERMAN D. RODEGERIO</t>
  </si>
  <si>
    <t>Municipal Budget Officer</t>
  </si>
  <si>
    <t xml:space="preserve">  Municipal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</si>
</sst>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u/>
      <sz val="14"/>
      <color rgb="FF000000"/>
      <name val="Arial"/>
      <family val="2"/>
    </font>
    <font>
      <u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6"/>
      <color rgb="FF000000"/>
      <name val="Arial"/>
      <family val="2"/>
    </font>
    <font>
      <sz val="14"/>
      <color rgb="FF000000"/>
      <name val="Arial"/>
      <family val="2"/>
    </font>
    <font>
      <i/>
      <sz val="12"/>
      <color rgb="FF000000"/>
      <name val="Arial"/>
      <family val="2"/>
    </font>
    <font>
      <i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27" fillId="0" borderId="0"/>
    <xf numFmtId="0" fontId="13" fillId="0" borderId="0"/>
    <xf numFmtId="9" fontId="13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0" fontId="2" fillId="0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0" fontId="5" fillId="0" borderId="0" xfId="2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0" fontId="3" fillId="0" borderId="0" xfId="2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164" fontId="10" fillId="0" borderId="7" xfId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0" fontId="9" fillId="0" borderId="8" xfId="2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164" fontId="11" fillId="3" borderId="10" xfId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/>
    </xf>
    <xf numFmtId="10" fontId="9" fillId="0" borderId="11" xfId="2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/>
    <xf numFmtId="0" fontId="14" fillId="0" borderId="11" xfId="3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 wrapText="1"/>
    </xf>
    <xf numFmtId="49" fontId="14" fillId="0" borderId="11" xfId="3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0" fontId="3" fillId="0" borderId="11" xfId="2" applyNumberFormat="1" applyFont="1" applyFill="1" applyBorder="1" applyAlignment="1">
      <alignment horizontal="center" vertical="center"/>
    </xf>
    <xf numFmtId="164" fontId="3" fillId="2" borderId="11" xfId="1" applyFont="1" applyFill="1" applyBorder="1" applyAlignment="1">
      <alignment horizontal="center" vertical="center"/>
    </xf>
    <xf numFmtId="0" fontId="12" fillId="2" borderId="13" xfId="0" applyFont="1" applyFill="1" applyBorder="1" applyAlignment="1"/>
    <xf numFmtId="0" fontId="3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5" fillId="2" borderId="10" xfId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wrapText="1"/>
    </xf>
    <xf numFmtId="164" fontId="16" fillId="2" borderId="10" xfId="1" applyFont="1" applyFill="1" applyBorder="1" applyAlignment="1">
      <alignment horizontal="left" vertical="center" wrapText="1"/>
    </xf>
    <xf numFmtId="164" fontId="14" fillId="2" borderId="11" xfId="1" applyFont="1" applyFill="1" applyBorder="1" applyAlignment="1">
      <alignment horizontal="center" vertical="center" wrapText="1"/>
    </xf>
    <xf numFmtId="0" fontId="17" fillId="2" borderId="0" xfId="0" applyFont="1" applyFill="1" applyBorder="1" applyAlignment="1"/>
    <xf numFmtId="164" fontId="18" fillId="2" borderId="11" xfId="1" applyFont="1" applyFill="1" applyBorder="1" applyAlignment="1">
      <alignment horizontal="center" vertical="center"/>
    </xf>
    <xf numFmtId="164" fontId="11" fillId="2" borderId="10" xfId="1" applyFont="1" applyFill="1" applyBorder="1" applyAlignment="1">
      <alignment horizontal="center" vertical="center" wrapText="1"/>
    </xf>
    <xf numFmtId="0" fontId="14" fillId="2" borderId="11" xfId="3" applyFont="1" applyFill="1" applyBorder="1" applyAlignment="1">
      <alignment horizontal="center" vertical="center" wrapText="1"/>
    </xf>
    <xf numFmtId="49" fontId="14" fillId="2" borderId="11" xfId="3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10" fontId="3" fillId="2" borderId="11" xfId="2" applyNumberFormat="1" applyFont="1" applyFill="1" applyBorder="1" applyAlignment="1">
      <alignment horizontal="center" vertical="center"/>
    </xf>
    <xf numFmtId="164" fontId="3" fillId="2" borderId="15" xfId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2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11" fillId="3" borderId="11" xfId="1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center" vertical="center"/>
    </xf>
    <xf numFmtId="164" fontId="10" fillId="0" borderId="11" xfId="1" applyFont="1" applyFill="1" applyBorder="1" applyAlignment="1">
      <alignment horizontal="center" vertical="center" wrapText="1"/>
    </xf>
    <xf numFmtId="49" fontId="10" fillId="0" borderId="11" xfId="3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/>
    </xf>
    <xf numFmtId="10" fontId="18" fillId="0" borderId="11" xfId="2" applyNumberFormat="1" applyFont="1" applyFill="1" applyBorder="1" applyAlignment="1">
      <alignment horizontal="center" vertical="center"/>
    </xf>
    <xf numFmtId="164" fontId="18" fillId="2" borderId="15" xfId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0" xfId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1" xfId="3" applyFont="1" applyBorder="1"/>
    <xf numFmtId="0" fontId="14" fillId="0" borderId="11" xfId="3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/>
    <xf numFmtId="0" fontId="3" fillId="0" borderId="16" xfId="0" applyFont="1" applyFill="1" applyBorder="1" applyAlignment="1">
      <alignment horizontal="center" vertical="center"/>
    </xf>
    <xf numFmtId="0" fontId="12" fillId="0" borderId="14" xfId="0" applyFont="1" applyFill="1" applyBorder="1"/>
    <xf numFmtId="164" fontId="3" fillId="0" borderId="11" xfId="1" applyFont="1" applyFill="1" applyBorder="1" applyAlignment="1">
      <alignment horizontal="center"/>
    </xf>
    <xf numFmtId="0" fontId="12" fillId="2" borderId="14" xfId="0" applyFont="1" applyFill="1" applyBorder="1" applyAlignment="1">
      <alignment wrapText="1"/>
    </xf>
    <xf numFmtId="0" fontId="12" fillId="2" borderId="14" xfId="0" applyFont="1" applyFill="1" applyBorder="1" applyAlignment="1"/>
    <xf numFmtId="0" fontId="12" fillId="0" borderId="0" xfId="0" applyFont="1" applyFill="1" applyBorder="1" applyAlignment="1"/>
    <xf numFmtId="0" fontId="10" fillId="0" borderId="11" xfId="3" applyFont="1" applyFill="1" applyBorder="1" applyAlignment="1">
      <alignment horizontal="left" vertical="center" wrapText="1"/>
    </xf>
    <xf numFmtId="0" fontId="10" fillId="0" borderId="11" xfId="3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14" fillId="0" borderId="11" xfId="3" applyFont="1" applyFill="1" applyBorder="1" applyAlignment="1">
      <alignment horizontal="left" vertical="center"/>
    </xf>
    <xf numFmtId="0" fontId="13" fillId="0" borderId="11" xfId="3" applyFont="1" applyFill="1" applyBorder="1" applyAlignment="1">
      <alignment horizontal="center" vertical="center" wrapText="1"/>
    </xf>
    <xf numFmtId="164" fontId="14" fillId="0" borderId="11" xfId="1" applyFont="1" applyFill="1" applyBorder="1" applyAlignment="1">
      <alignment horizontal="center" vertical="center"/>
    </xf>
    <xf numFmtId="49" fontId="14" fillId="0" borderId="11" xfId="3" applyNumberFormat="1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164" fontId="20" fillId="2" borderId="17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0" xfId="1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0" fontId="3" fillId="0" borderId="0" xfId="2" applyNumberFormat="1" applyFont="1" applyFill="1" applyBorder="1" applyAlignment="1">
      <alignment horizontal="center" vertical="center"/>
    </xf>
    <xf numFmtId="164" fontId="14" fillId="0" borderId="0" xfId="1" applyFont="1" applyFill="1" applyAlignment="1">
      <alignment horizontal="center" vertical="center"/>
    </xf>
    <xf numFmtId="49" fontId="14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 wrapText="1"/>
    </xf>
    <xf numFmtId="164" fontId="23" fillId="0" borderId="0" xfId="1" applyFont="1" applyFill="1" applyAlignment="1">
      <alignment horizontal="center" vertical="center"/>
    </xf>
    <xf numFmtId="164" fontId="10" fillId="0" borderId="0" xfId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</cellXfs>
  <cellStyles count="23">
    <cellStyle name="Comma" xfId="1" builtinId="3"/>
    <cellStyle name="Comma 2" xfId="4"/>
    <cellStyle name="Comma 2 2" xfId="5"/>
    <cellStyle name="Comma 2 3" xfId="6"/>
    <cellStyle name="Comma 3" xfId="7"/>
    <cellStyle name="Comma 3 2" xfId="8"/>
    <cellStyle name="Comma 3 2 2" xfId="9"/>
    <cellStyle name="Comma 4" xfId="10"/>
    <cellStyle name="Comma 5" xfId="11"/>
    <cellStyle name="Hyperlink 2" xfId="12"/>
    <cellStyle name="Normal" xfId="0" builtinId="0"/>
    <cellStyle name="Normal 2" xfId="3"/>
    <cellStyle name="Normal 2 2" xfId="13"/>
    <cellStyle name="Normal 2 5" xfId="14"/>
    <cellStyle name="Normal 3" xfId="15"/>
    <cellStyle name="Normal 3 2" xfId="16"/>
    <cellStyle name="Normal 3 2 2" xfId="17"/>
    <cellStyle name="Normal 3 2 3" xfId="18"/>
    <cellStyle name="Normal 3 3" xfId="19"/>
    <cellStyle name="Normal 4" xfId="20"/>
    <cellStyle name="Normal 5 2" xfId="21"/>
    <cellStyle name="Percent" xfId="2" builtinId="5"/>
    <cellStyle name="Percent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58</xdr:row>
      <xdr:rowOff>123826</xdr:rowOff>
    </xdr:from>
    <xdr:to>
      <xdr:col>6</xdr:col>
      <xdr:colOff>1609724</xdr:colOff>
      <xdr:row>62</xdr:row>
      <xdr:rowOff>123826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13868401"/>
          <a:ext cx="1504949" cy="762000"/>
        </a:xfrm>
        <a:prstGeom prst="rect">
          <a:avLst/>
        </a:prstGeom>
      </xdr:spPr>
    </xdr:pic>
    <xdr:clientData/>
  </xdr:twoCellAnchor>
  <xdr:twoCellAnchor>
    <xdr:from>
      <xdr:col>0</xdr:col>
      <xdr:colOff>445964</xdr:colOff>
      <xdr:row>58</xdr:row>
      <xdr:rowOff>65391</xdr:rowOff>
    </xdr:from>
    <xdr:to>
      <xdr:col>0</xdr:col>
      <xdr:colOff>1092599</xdr:colOff>
      <xdr:row>62</xdr:row>
      <xdr:rowOff>171065</xdr:rowOff>
    </xdr:to>
    <xdr:pic>
      <xdr:nvPicPr>
        <xdr:cNvPr id="3" name="Picture 2" descr="signature ate Sh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574" t="29012" r="43642" b="40178"/>
        <a:stretch>
          <a:fillRect/>
        </a:stretch>
      </xdr:blipFill>
      <xdr:spPr bwMode="auto">
        <a:xfrm rot="1203699">
          <a:off x="445964" y="13809966"/>
          <a:ext cx="646635" cy="8676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"/>
  <sheetViews>
    <sheetView tabSelected="1" workbookViewId="0">
      <pane xSplit="1" topLeftCell="B1" activePane="topRight" state="frozen"/>
      <selection activeCell="A7" sqref="A7"/>
      <selection pane="topRight" activeCell="B5" sqref="B5"/>
    </sheetView>
  </sheetViews>
  <sheetFormatPr defaultRowHeight="15" x14ac:dyDescent="0.25"/>
  <cols>
    <col min="1" max="1" width="59.42578125" style="20" customWidth="1"/>
    <col min="2" max="2" width="22.140625" style="7" customWidth="1"/>
    <col min="3" max="3" width="25.140625" style="16" customWidth="1"/>
    <col min="4" max="5" width="14.7109375" style="17" customWidth="1"/>
    <col min="6" max="6" width="13.7109375" style="18" customWidth="1"/>
    <col min="7" max="7" width="27.7109375" style="19" customWidth="1"/>
    <col min="8" max="8" width="13.7109375" style="7" customWidth="1"/>
    <col min="9" max="9" width="13.85546875" style="7" customWidth="1"/>
    <col min="10" max="10" width="2.5703125" style="7" customWidth="1"/>
    <col min="11" max="11" width="7.85546875" style="7" customWidth="1"/>
    <col min="12" max="12" width="37.140625" style="7" customWidth="1"/>
    <col min="13" max="15" width="15.5703125" style="16" customWidth="1"/>
    <col min="16" max="28" width="7.5703125" style="7" customWidth="1"/>
    <col min="29" max="16384" width="9.140625" style="7"/>
  </cols>
  <sheetData>
    <row r="1" spans="1:28" x14ac:dyDescent="0.25">
      <c r="A1" s="1" t="s">
        <v>0</v>
      </c>
      <c r="B1" s="2"/>
      <c r="C1" s="3"/>
      <c r="D1" s="4"/>
      <c r="E1" s="4"/>
      <c r="F1" s="5"/>
      <c r="G1" s="6"/>
      <c r="H1" s="2"/>
      <c r="I1" s="2"/>
      <c r="J1" s="2"/>
      <c r="K1" s="2"/>
      <c r="L1" s="2"/>
      <c r="M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8" x14ac:dyDescent="0.25">
      <c r="A2" s="8" t="s">
        <v>1</v>
      </c>
      <c r="B2" s="9"/>
      <c r="C2" s="9"/>
      <c r="D2" s="9"/>
      <c r="E2" s="9"/>
      <c r="F2" s="9"/>
      <c r="G2" s="9"/>
      <c r="H2" s="9"/>
      <c r="I2" s="9"/>
      <c r="J2" s="2"/>
      <c r="K2" s="2"/>
      <c r="L2" s="2"/>
      <c r="M2" s="3"/>
      <c r="N2" s="3"/>
      <c r="O2" s="3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2"/>
      <c r="K3" s="2"/>
      <c r="L3" s="2"/>
      <c r="M3" s="3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" x14ac:dyDescent="0.25">
      <c r="A4" s="10"/>
      <c r="B4" s="11"/>
      <c r="C4" s="12"/>
      <c r="D4" s="13"/>
      <c r="E4" s="13"/>
      <c r="F4" s="14"/>
      <c r="G4" s="15"/>
      <c r="H4" s="11"/>
      <c r="I4" s="11"/>
      <c r="J4" s="2"/>
      <c r="K4" s="2"/>
      <c r="L4" s="2"/>
      <c r="M4" s="3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5">
      <c r="A5" s="1" t="s">
        <v>3</v>
      </c>
      <c r="J5" s="2"/>
      <c r="K5" s="2"/>
      <c r="L5" s="2"/>
      <c r="M5" s="3"/>
      <c r="N5" s="3"/>
      <c r="O5" s="3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5">
      <c r="J6" s="2"/>
      <c r="K6" s="2"/>
      <c r="L6" s="2"/>
      <c r="M6" s="3"/>
      <c r="N6" s="3"/>
      <c r="O6" s="3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A7" s="21" t="s">
        <v>4</v>
      </c>
      <c r="B7" s="22" t="s">
        <v>5</v>
      </c>
      <c r="C7" s="23" t="s">
        <v>6</v>
      </c>
      <c r="D7" s="24" t="s">
        <v>7</v>
      </c>
      <c r="E7" s="24" t="s">
        <v>8</v>
      </c>
      <c r="F7" s="25" t="s">
        <v>9</v>
      </c>
      <c r="G7" s="26"/>
      <c r="H7" s="22" t="s">
        <v>10</v>
      </c>
      <c r="I7" s="27" t="s">
        <v>11</v>
      </c>
      <c r="J7" s="2"/>
      <c r="K7" s="2"/>
      <c r="L7" s="2"/>
      <c r="M7" s="3"/>
      <c r="N7" s="3"/>
      <c r="O7" s="3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47.25" x14ac:dyDescent="0.25">
      <c r="A8" s="28"/>
      <c r="B8" s="29"/>
      <c r="C8" s="30"/>
      <c r="D8" s="31"/>
      <c r="E8" s="31"/>
      <c r="F8" s="32" t="s">
        <v>12</v>
      </c>
      <c r="G8" s="33" t="s">
        <v>13</v>
      </c>
      <c r="H8" s="29"/>
      <c r="I8" s="34"/>
      <c r="J8" s="2"/>
      <c r="K8" s="2"/>
      <c r="L8" s="2"/>
      <c r="M8" s="3"/>
      <c r="N8" s="3"/>
      <c r="O8" s="3">
        <v>49200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9.5" x14ac:dyDescent="0.25">
      <c r="A9" s="35" t="s">
        <v>14</v>
      </c>
      <c r="B9" s="36"/>
      <c r="C9" s="37"/>
      <c r="D9" s="38"/>
      <c r="E9" s="38"/>
      <c r="F9" s="39"/>
      <c r="G9" s="40"/>
      <c r="H9" s="36"/>
      <c r="I9" s="36"/>
      <c r="J9" s="2"/>
      <c r="K9" s="2"/>
      <c r="L9" s="2"/>
      <c r="M9" s="3"/>
      <c r="N9" s="3"/>
      <c r="O9" s="3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5">
      <c r="A10" s="41" t="s">
        <v>15</v>
      </c>
      <c r="B10" s="36"/>
      <c r="C10" s="37"/>
      <c r="D10" s="38"/>
      <c r="E10" s="38"/>
      <c r="F10" s="39"/>
      <c r="G10" s="40"/>
      <c r="H10" s="36"/>
      <c r="I10" s="36"/>
      <c r="J10" s="2"/>
      <c r="K10" s="2"/>
      <c r="L10" s="2"/>
      <c r="M10" s="3"/>
      <c r="N10" s="3"/>
      <c r="O10" s="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42" t="s">
        <v>16</v>
      </c>
      <c r="B11" s="43" t="s">
        <v>17</v>
      </c>
      <c r="C11" s="44">
        <v>5000000</v>
      </c>
      <c r="D11" s="45" t="s">
        <v>18</v>
      </c>
      <c r="E11" s="46" t="s">
        <v>19</v>
      </c>
      <c r="F11" s="47">
        <f t="shared" ref="F11:F15" si="0">G11/C11</f>
        <v>0.90174939800000009</v>
      </c>
      <c r="G11" s="48">
        <f>1848767.58+2574979.41+85000</f>
        <v>4508746.99</v>
      </c>
      <c r="H11" s="36"/>
      <c r="I11" s="36"/>
      <c r="J11" s="2"/>
      <c r="K11" s="2"/>
      <c r="L11" s="2"/>
      <c r="M11" s="3"/>
      <c r="N11" s="3"/>
      <c r="O11" s="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53" customFormat="1" x14ac:dyDescent="0.2">
      <c r="A12" s="49" t="s">
        <v>20</v>
      </c>
      <c r="B12" s="43" t="s">
        <v>17</v>
      </c>
      <c r="C12" s="44">
        <v>338925.12</v>
      </c>
      <c r="D12" s="45" t="s">
        <v>21</v>
      </c>
      <c r="E12" s="46" t="s">
        <v>19</v>
      </c>
      <c r="F12" s="47">
        <f t="shared" si="0"/>
        <v>2.4990770822770528E-2</v>
      </c>
      <c r="G12" s="48">
        <v>8470</v>
      </c>
      <c r="H12" s="50"/>
      <c r="I12" s="50"/>
      <c r="J12" s="51"/>
      <c r="K12" s="51"/>
      <c r="L12" s="51"/>
      <c r="M12" s="52"/>
      <c r="N12" s="52"/>
      <c r="O12" s="52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</row>
    <row r="13" spans="1:28" s="53" customFormat="1" ht="30" x14ac:dyDescent="0.25">
      <c r="A13" s="54" t="s">
        <v>22</v>
      </c>
      <c r="B13" s="43"/>
      <c r="C13" s="44"/>
      <c r="D13" s="45"/>
      <c r="E13" s="46"/>
      <c r="F13" s="47"/>
      <c r="G13" s="48"/>
      <c r="H13" s="50"/>
      <c r="I13" s="50"/>
      <c r="J13" s="51"/>
      <c r="K13" s="51"/>
      <c r="L13" s="51"/>
      <c r="M13" s="52"/>
      <c r="N13" s="52"/>
      <c r="O13" s="52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</row>
    <row r="14" spans="1:28" s="53" customFormat="1" ht="25.5" x14ac:dyDescent="0.2">
      <c r="A14" s="55" t="s">
        <v>23</v>
      </c>
      <c r="B14" s="43" t="s">
        <v>24</v>
      </c>
      <c r="C14" s="44">
        <v>255000</v>
      </c>
      <c r="D14" s="45" t="s">
        <v>25</v>
      </c>
      <c r="E14" s="46" t="s">
        <v>26</v>
      </c>
      <c r="F14" s="47">
        <f t="shared" si="0"/>
        <v>0.97921568627450983</v>
      </c>
      <c r="G14" s="48">
        <f>185250+64450</f>
        <v>249700</v>
      </c>
      <c r="H14" s="50"/>
      <c r="I14" s="50"/>
      <c r="J14" s="51"/>
      <c r="K14" s="51"/>
      <c r="L14" s="51"/>
      <c r="M14" s="52"/>
      <c r="N14" s="52"/>
      <c r="O14" s="52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</row>
    <row r="15" spans="1:28" s="53" customFormat="1" ht="24" customHeight="1" x14ac:dyDescent="0.25">
      <c r="A15" s="56" t="s">
        <v>27</v>
      </c>
      <c r="B15" s="43" t="s">
        <v>28</v>
      </c>
      <c r="C15" s="44">
        <v>1000000</v>
      </c>
      <c r="D15" s="45" t="s">
        <v>29</v>
      </c>
      <c r="E15" s="46" t="s">
        <v>19</v>
      </c>
      <c r="F15" s="47">
        <f t="shared" si="0"/>
        <v>0.99674949999999995</v>
      </c>
      <c r="G15" s="57">
        <v>996749.5</v>
      </c>
      <c r="H15" s="50"/>
      <c r="I15" s="50"/>
      <c r="J15" s="51"/>
      <c r="K15" s="51"/>
      <c r="L15" s="51"/>
      <c r="M15" s="52"/>
      <c r="N15" s="52"/>
      <c r="O15" s="52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</row>
    <row r="16" spans="1:28" s="53" customFormat="1" ht="16.5" x14ac:dyDescent="0.3">
      <c r="A16" s="58" t="s">
        <v>30</v>
      </c>
      <c r="B16" s="43"/>
      <c r="C16" s="59">
        <f>SUM(C11:C12)</f>
        <v>5338925.12</v>
      </c>
      <c r="D16" s="45"/>
      <c r="E16" s="46"/>
      <c r="F16" s="47"/>
      <c r="G16" s="59">
        <f>SUM(G11:G12)</f>
        <v>4517216.99</v>
      </c>
      <c r="H16" s="50"/>
      <c r="I16" s="50"/>
      <c r="J16" s="51"/>
      <c r="K16" s="51"/>
      <c r="L16" s="51"/>
      <c r="M16" s="52"/>
      <c r="N16" s="52"/>
      <c r="O16" s="52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</row>
    <row r="17" spans="1:28" s="53" customFormat="1" ht="19.5" x14ac:dyDescent="0.25">
      <c r="A17" s="60"/>
      <c r="B17" s="43"/>
      <c r="C17" s="59"/>
      <c r="D17" s="45"/>
      <c r="E17" s="46"/>
      <c r="F17" s="47"/>
      <c r="G17" s="59"/>
      <c r="H17" s="50"/>
      <c r="I17" s="50"/>
      <c r="J17" s="51"/>
      <c r="K17" s="51"/>
      <c r="L17" s="51"/>
      <c r="M17" s="52"/>
      <c r="N17" s="52"/>
      <c r="O17" s="52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</row>
    <row r="18" spans="1:28" s="53" customFormat="1" ht="19.5" x14ac:dyDescent="0.25">
      <c r="A18" s="35" t="s">
        <v>31</v>
      </c>
      <c r="B18" s="43"/>
      <c r="C18" s="44"/>
      <c r="D18" s="45"/>
      <c r="E18" s="46"/>
      <c r="F18" s="47"/>
      <c r="G18" s="48"/>
      <c r="H18" s="50"/>
      <c r="I18" s="50"/>
      <c r="J18" s="51"/>
      <c r="K18" s="51"/>
      <c r="L18" s="51"/>
      <c r="M18" s="52"/>
      <c r="N18" s="52"/>
      <c r="O18" s="52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</row>
    <row r="19" spans="1:28" s="69" customFormat="1" ht="19.5" x14ac:dyDescent="0.25">
      <c r="A19" s="60"/>
      <c r="B19" s="61"/>
      <c r="C19" s="57"/>
      <c r="D19" s="62"/>
      <c r="E19" s="63"/>
      <c r="F19" s="64"/>
      <c r="G19" s="65"/>
      <c r="H19" s="66"/>
      <c r="I19" s="66"/>
      <c r="J19" s="67"/>
      <c r="K19" s="67"/>
      <c r="L19" s="67"/>
      <c r="M19" s="68"/>
      <c r="N19" s="68"/>
      <c r="O19" s="68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1:28" s="69" customFormat="1" ht="19.5" x14ac:dyDescent="0.25">
      <c r="A20" s="60"/>
      <c r="B20" s="61"/>
      <c r="C20" s="57"/>
      <c r="D20" s="62"/>
      <c r="E20" s="63"/>
      <c r="F20" s="64"/>
      <c r="G20" s="65"/>
      <c r="H20" s="66"/>
      <c r="I20" s="66"/>
      <c r="J20" s="67"/>
      <c r="K20" s="67"/>
      <c r="L20" s="67"/>
      <c r="M20" s="68"/>
      <c r="N20" s="68"/>
      <c r="O20" s="68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 s="69" customFormat="1" ht="19.5" x14ac:dyDescent="0.25">
      <c r="A21" s="60"/>
      <c r="B21" s="61"/>
      <c r="C21" s="57"/>
      <c r="D21" s="62"/>
      <c r="E21" s="63"/>
      <c r="F21" s="64"/>
      <c r="G21" s="65"/>
      <c r="H21" s="66"/>
      <c r="I21" s="66"/>
      <c r="J21" s="67"/>
      <c r="K21" s="67"/>
      <c r="L21" s="67"/>
      <c r="M21" s="68"/>
      <c r="N21" s="68"/>
      <c r="O21" s="68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 s="69" customFormat="1" ht="19.5" x14ac:dyDescent="0.25">
      <c r="A22" s="70" t="s">
        <v>32</v>
      </c>
      <c r="B22" s="61"/>
      <c r="C22" s="57"/>
      <c r="D22" s="62"/>
      <c r="E22" s="63"/>
      <c r="F22" s="64"/>
      <c r="G22" s="65"/>
      <c r="H22" s="66"/>
      <c r="I22" s="66"/>
      <c r="J22" s="67"/>
      <c r="K22" s="67"/>
      <c r="L22" s="67"/>
      <c r="M22" s="68"/>
      <c r="N22" s="68"/>
      <c r="O22" s="68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 s="81" customFormat="1" ht="32.25" customHeight="1" x14ac:dyDescent="0.25">
      <c r="A23" s="71" t="s">
        <v>33</v>
      </c>
      <c r="B23" s="72"/>
      <c r="C23" s="73"/>
      <c r="D23" s="74"/>
      <c r="E23" s="75"/>
      <c r="F23" s="76"/>
      <c r="G23" s="77"/>
      <c r="H23" s="78"/>
      <c r="I23" s="78"/>
      <c r="J23" s="79"/>
      <c r="K23" s="79"/>
      <c r="L23" s="79"/>
      <c r="M23" s="80"/>
      <c r="N23" s="80"/>
      <c r="O23" s="80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</row>
    <row r="24" spans="1:28" s="81" customFormat="1" ht="25.5" customHeight="1" x14ac:dyDescent="0.2">
      <c r="A24" s="82" t="s">
        <v>34</v>
      </c>
      <c r="B24" s="83" t="s">
        <v>35</v>
      </c>
      <c r="C24" s="44">
        <f>151664</f>
        <v>151664</v>
      </c>
      <c r="D24" s="45" t="s">
        <v>36</v>
      </c>
      <c r="E24" s="84" t="s">
        <v>37</v>
      </c>
      <c r="F24" s="47">
        <f t="shared" ref="F24:F30" si="1">G24/C24</f>
        <v>0.99667686464816962</v>
      </c>
      <c r="G24" s="65">
        <f>151160</f>
        <v>151160</v>
      </c>
      <c r="H24" s="78"/>
      <c r="I24" s="78"/>
      <c r="J24" s="79"/>
      <c r="K24" s="79"/>
      <c r="L24" s="79"/>
      <c r="M24" s="80"/>
      <c r="N24" s="80"/>
      <c r="O24" s="80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</row>
    <row r="25" spans="1:28" s="81" customFormat="1" ht="15.75" x14ac:dyDescent="0.2">
      <c r="A25" s="85" t="s">
        <v>38</v>
      </c>
      <c r="B25" s="83" t="s">
        <v>35</v>
      </c>
      <c r="C25" s="44">
        <f>1069814.5</f>
        <v>1069814.5</v>
      </c>
      <c r="D25" s="74"/>
      <c r="E25" s="75"/>
      <c r="F25" s="47">
        <f t="shared" si="1"/>
        <v>0.99904095523102365</v>
      </c>
      <c r="G25" s="65">
        <v>1068788.5</v>
      </c>
      <c r="H25" s="78"/>
      <c r="I25" s="78"/>
      <c r="J25" s="79"/>
      <c r="K25" s="79"/>
      <c r="L25" s="79"/>
      <c r="M25" s="80"/>
      <c r="N25" s="80"/>
      <c r="O25" s="80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</row>
    <row r="26" spans="1:28" ht="30" customHeight="1" x14ac:dyDescent="0.2">
      <c r="A26" s="85" t="s">
        <v>39</v>
      </c>
      <c r="B26" s="83" t="s">
        <v>40</v>
      </c>
      <c r="C26" s="44">
        <f>131464</f>
        <v>131464</v>
      </c>
      <c r="D26" s="45" t="s">
        <v>41</v>
      </c>
      <c r="E26" s="84" t="s">
        <v>42</v>
      </c>
      <c r="F26" s="47">
        <f t="shared" si="1"/>
        <v>0.9776440698594292</v>
      </c>
      <c r="G26" s="65">
        <f>128525</f>
        <v>128525</v>
      </c>
      <c r="H26" s="86"/>
      <c r="I26" s="86"/>
      <c r="J26" s="2"/>
      <c r="K26" s="2"/>
      <c r="L26" s="2"/>
      <c r="M26" s="3"/>
      <c r="N26" s="3"/>
      <c r="O26" s="3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53" customFormat="1" ht="27" customHeight="1" x14ac:dyDescent="0.2">
      <c r="A27" s="85" t="s">
        <v>43</v>
      </c>
      <c r="B27" s="43" t="s">
        <v>44</v>
      </c>
      <c r="C27" s="44">
        <f>12650</f>
        <v>12650</v>
      </c>
      <c r="D27" s="45" t="s">
        <v>45</v>
      </c>
      <c r="E27" s="84" t="s">
        <v>46</v>
      </c>
      <c r="F27" s="47">
        <f t="shared" si="1"/>
        <v>1</v>
      </c>
      <c r="G27" s="65">
        <f>12650</f>
        <v>12650</v>
      </c>
      <c r="H27" s="86"/>
      <c r="I27" s="86"/>
      <c r="J27" s="51"/>
      <c r="K27" s="51"/>
      <c r="L27" s="51"/>
      <c r="M27" s="52"/>
      <c r="N27" s="52"/>
      <c r="O27" s="52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</row>
    <row r="28" spans="1:28" s="53" customFormat="1" ht="23.25" customHeight="1" x14ac:dyDescent="0.2">
      <c r="A28" s="85" t="s">
        <v>47</v>
      </c>
      <c r="B28" s="43" t="s">
        <v>48</v>
      </c>
      <c r="C28" s="44">
        <f>500000</f>
        <v>500000</v>
      </c>
      <c r="D28" s="45" t="s">
        <v>49</v>
      </c>
      <c r="E28" s="84" t="s">
        <v>50</v>
      </c>
      <c r="F28" s="47">
        <f t="shared" si="1"/>
        <v>0.99924000000000002</v>
      </c>
      <c r="G28" s="65">
        <f>499620</f>
        <v>499620</v>
      </c>
      <c r="H28" s="86"/>
      <c r="I28" s="86"/>
      <c r="J28" s="51"/>
      <c r="K28" s="51"/>
      <c r="L28" s="51"/>
      <c r="M28" s="52"/>
      <c r="N28" s="52"/>
      <c r="O28" s="52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</row>
    <row r="29" spans="1:28" s="53" customFormat="1" ht="23.25" customHeight="1" x14ac:dyDescent="0.2">
      <c r="A29" s="85" t="s">
        <v>51</v>
      </c>
      <c r="B29" s="43" t="s">
        <v>52</v>
      </c>
      <c r="C29" s="44">
        <f>127095.03</f>
        <v>127095.03</v>
      </c>
      <c r="D29" s="45" t="s">
        <v>53</v>
      </c>
      <c r="E29" s="84" t="s">
        <v>50</v>
      </c>
      <c r="F29" s="47">
        <f t="shared" si="1"/>
        <v>0.97829238483991077</v>
      </c>
      <c r="G29" s="65">
        <f>124336.1</f>
        <v>124336.1</v>
      </c>
      <c r="H29" s="86"/>
      <c r="I29" s="86"/>
      <c r="J29" s="51"/>
      <c r="K29" s="51"/>
      <c r="L29" s="51"/>
      <c r="M29" s="52"/>
      <c r="N29" s="52"/>
      <c r="O29" s="52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</row>
    <row r="30" spans="1:28" s="53" customFormat="1" ht="30" x14ac:dyDescent="0.2">
      <c r="A30" s="85" t="s">
        <v>54</v>
      </c>
      <c r="B30" s="43" t="s">
        <v>55</v>
      </c>
      <c r="C30" s="44">
        <f>82692.42</f>
        <v>82692.42</v>
      </c>
      <c r="D30" s="45" t="s">
        <v>53</v>
      </c>
      <c r="E30" s="84" t="s">
        <v>50</v>
      </c>
      <c r="F30" s="47">
        <f t="shared" si="1"/>
        <v>0.96904286995107902</v>
      </c>
      <c r="G30" s="65">
        <f>80132.5</f>
        <v>80132.5</v>
      </c>
      <c r="H30" s="86"/>
      <c r="I30" s="86"/>
      <c r="J30" s="51"/>
      <c r="K30" s="51"/>
      <c r="L30" s="51"/>
      <c r="M30" s="52"/>
      <c r="N30" s="52"/>
      <c r="O30" s="52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</row>
    <row r="31" spans="1:28" s="53" customFormat="1" x14ac:dyDescent="0.2">
      <c r="A31" s="85" t="s">
        <v>56</v>
      </c>
      <c r="B31" s="43" t="s">
        <v>44</v>
      </c>
      <c r="C31" s="44">
        <v>556299.19999999995</v>
      </c>
      <c r="D31" s="45" t="s">
        <v>57</v>
      </c>
      <c r="E31" s="84" t="s">
        <v>58</v>
      </c>
      <c r="F31" s="47">
        <f>G31/C31</f>
        <v>0.99872514646794397</v>
      </c>
      <c r="G31" s="65">
        <f>388690+128250+38650</f>
        <v>555590</v>
      </c>
      <c r="H31" s="86"/>
      <c r="I31" s="86"/>
      <c r="J31" s="51"/>
      <c r="K31" s="51"/>
      <c r="L31" s="51"/>
      <c r="M31" s="52"/>
      <c r="N31" s="52"/>
      <c r="O31" s="52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</row>
    <row r="32" spans="1:28" s="53" customFormat="1" x14ac:dyDescent="0.2">
      <c r="A32" s="85" t="s">
        <v>59</v>
      </c>
      <c r="B32" s="43" t="s">
        <v>52</v>
      </c>
      <c r="C32" s="44">
        <f>140000</f>
        <v>140000</v>
      </c>
      <c r="D32" s="45" t="s">
        <v>60</v>
      </c>
      <c r="E32" s="84" t="s">
        <v>61</v>
      </c>
      <c r="F32" s="47">
        <f t="shared" ref="F32:F51" si="2">G32/C32</f>
        <v>0.99799714285714292</v>
      </c>
      <c r="G32" s="65">
        <f>139719.6</f>
        <v>139719.6</v>
      </c>
      <c r="H32" s="86"/>
      <c r="I32" s="86"/>
      <c r="J32" s="51"/>
      <c r="K32" s="51"/>
      <c r="L32" s="51"/>
      <c r="M32" s="52"/>
      <c r="N32" s="52"/>
      <c r="O32" s="52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</row>
    <row r="33" spans="1:28" s="53" customFormat="1" x14ac:dyDescent="0.2">
      <c r="A33" s="85" t="s">
        <v>62</v>
      </c>
      <c r="B33" s="43" t="s">
        <v>48</v>
      </c>
      <c r="C33" s="44">
        <f>250000</f>
        <v>250000</v>
      </c>
      <c r="D33" s="45" t="s">
        <v>63</v>
      </c>
      <c r="E33" s="84" t="s">
        <v>37</v>
      </c>
      <c r="F33" s="47">
        <f t="shared" si="2"/>
        <v>0.99895599999999996</v>
      </c>
      <c r="G33" s="65">
        <f>184539+65200</f>
        <v>249739</v>
      </c>
      <c r="H33" s="86"/>
      <c r="I33" s="86"/>
      <c r="J33" s="51"/>
      <c r="K33" s="51"/>
      <c r="L33" s="51"/>
      <c r="M33" s="52"/>
      <c r="N33" s="52"/>
      <c r="O33" s="52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</row>
    <row r="34" spans="1:28" s="53" customFormat="1" x14ac:dyDescent="0.2">
      <c r="A34" s="85" t="s">
        <v>64</v>
      </c>
      <c r="B34" s="43" t="s">
        <v>65</v>
      </c>
      <c r="C34" s="44">
        <f>250000</f>
        <v>250000</v>
      </c>
      <c r="D34" s="45" t="s">
        <v>66</v>
      </c>
      <c r="E34" s="84" t="s">
        <v>67</v>
      </c>
      <c r="F34" s="47">
        <f t="shared" si="2"/>
        <v>0.99681900000000001</v>
      </c>
      <c r="G34" s="65">
        <f>249204.75</f>
        <v>249204.75</v>
      </c>
      <c r="H34" s="86"/>
      <c r="I34" s="86"/>
      <c r="J34" s="51"/>
      <c r="K34" s="51"/>
      <c r="L34" s="51"/>
      <c r="M34" s="52"/>
      <c r="N34" s="52"/>
      <c r="O34" s="52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</row>
    <row r="35" spans="1:28" s="53" customFormat="1" x14ac:dyDescent="0.2">
      <c r="A35" s="85" t="s">
        <v>68</v>
      </c>
      <c r="B35" s="43" t="s">
        <v>69</v>
      </c>
      <c r="C35" s="44">
        <f>2880000</f>
        <v>2880000</v>
      </c>
      <c r="D35" s="45" t="s">
        <v>70</v>
      </c>
      <c r="E35" s="84" t="s">
        <v>67</v>
      </c>
      <c r="F35" s="47">
        <f t="shared" si="2"/>
        <v>0.84488476388888889</v>
      </c>
      <c r="G35" s="65">
        <f>2433268.12</f>
        <v>2433268.12</v>
      </c>
      <c r="H35" s="86"/>
      <c r="I35" s="86"/>
      <c r="J35" s="51"/>
      <c r="K35" s="51"/>
      <c r="L35" s="51"/>
      <c r="M35" s="52"/>
      <c r="N35" s="52"/>
      <c r="O35" s="52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</row>
    <row r="36" spans="1:28" s="53" customFormat="1" x14ac:dyDescent="0.2">
      <c r="A36" s="87" t="s">
        <v>71</v>
      </c>
      <c r="B36" s="43"/>
      <c r="C36" s="44">
        <v>1100000</v>
      </c>
      <c r="D36" s="45" t="s">
        <v>72</v>
      </c>
      <c r="E36" s="84" t="s">
        <v>19</v>
      </c>
      <c r="F36" s="47">
        <f t="shared" si="2"/>
        <v>1</v>
      </c>
      <c r="G36" s="65">
        <v>1100000</v>
      </c>
      <c r="H36" s="86"/>
      <c r="I36" s="86"/>
      <c r="J36" s="51"/>
      <c r="K36" s="51"/>
      <c r="L36" s="51"/>
      <c r="M36" s="52"/>
      <c r="N36" s="52"/>
      <c r="O36" s="52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</row>
    <row r="37" spans="1:28" s="53" customFormat="1" x14ac:dyDescent="0.2">
      <c r="A37" s="85" t="s">
        <v>73</v>
      </c>
      <c r="B37" s="88" t="s">
        <v>35</v>
      </c>
      <c r="C37" s="88">
        <v>4814000</v>
      </c>
      <c r="D37" s="45" t="s">
        <v>74</v>
      </c>
      <c r="E37" s="84" t="s">
        <v>19</v>
      </c>
      <c r="F37" s="47">
        <f t="shared" si="2"/>
        <v>1</v>
      </c>
      <c r="G37" s="65">
        <v>4814000</v>
      </c>
      <c r="H37" s="86"/>
      <c r="I37" s="86"/>
      <c r="J37" s="51"/>
      <c r="K37" s="51"/>
      <c r="L37" s="51"/>
      <c r="M37" s="52"/>
      <c r="N37" s="52"/>
      <c r="O37" s="52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</row>
    <row r="38" spans="1:28" s="53" customFormat="1" x14ac:dyDescent="0.2">
      <c r="A38" s="85" t="s">
        <v>75</v>
      </c>
      <c r="B38" s="88" t="s">
        <v>76</v>
      </c>
      <c r="C38" s="88">
        <v>1000000</v>
      </c>
      <c r="D38" s="45" t="s">
        <v>77</v>
      </c>
      <c r="E38" s="84" t="s">
        <v>19</v>
      </c>
      <c r="F38" s="47">
        <f t="shared" si="2"/>
        <v>0.997637</v>
      </c>
      <c r="G38" s="65">
        <f>711237+286400</f>
        <v>997637</v>
      </c>
      <c r="H38" s="86"/>
      <c r="I38" s="86"/>
      <c r="J38" s="51"/>
      <c r="K38" s="51"/>
      <c r="L38" s="51"/>
      <c r="M38" s="52"/>
      <c r="N38" s="52"/>
      <c r="O38" s="52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</row>
    <row r="39" spans="1:28" s="53" customFormat="1" x14ac:dyDescent="0.2">
      <c r="A39" s="85" t="s">
        <v>78</v>
      </c>
      <c r="B39" s="88" t="s">
        <v>79</v>
      </c>
      <c r="C39" s="88">
        <v>1000000</v>
      </c>
      <c r="D39" s="45" t="s">
        <v>77</v>
      </c>
      <c r="E39" s="84" t="s">
        <v>19</v>
      </c>
      <c r="F39" s="47">
        <f t="shared" si="2"/>
        <v>0.997637</v>
      </c>
      <c r="G39" s="65">
        <f>711237+286400</f>
        <v>997637</v>
      </c>
      <c r="H39" s="86"/>
      <c r="I39" s="86"/>
      <c r="J39" s="51"/>
      <c r="K39" s="51"/>
      <c r="L39" s="51"/>
      <c r="M39" s="52"/>
      <c r="N39" s="52"/>
      <c r="O39" s="52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</row>
    <row r="40" spans="1:28" s="53" customFormat="1" x14ac:dyDescent="0.2">
      <c r="A40" s="89" t="s">
        <v>80</v>
      </c>
      <c r="B40" s="43" t="s">
        <v>69</v>
      </c>
      <c r="C40" s="44">
        <v>750000</v>
      </c>
      <c r="D40" s="45" t="s">
        <v>81</v>
      </c>
      <c r="E40" s="84" t="s">
        <v>19</v>
      </c>
      <c r="F40" s="47">
        <f t="shared" si="2"/>
        <v>0.28000000000000003</v>
      </c>
      <c r="G40" s="65">
        <v>210000</v>
      </c>
      <c r="H40" s="86"/>
      <c r="I40" s="86"/>
      <c r="J40" s="51"/>
      <c r="K40" s="51"/>
      <c r="L40" s="51"/>
      <c r="M40" s="52"/>
      <c r="N40" s="52"/>
      <c r="O40" s="52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</row>
    <row r="41" spans="1:28" s="53" customFormat="1" x14ac:dyDescent="0.2">
      <c r="A41" s="85" t="s">
        <v>82</v>
      </c>
      <c r="B41" s="43" t="s">
        <v>83</v>
      </c>
      <c r="C41" s="65">
        <v>1000000</v>
      </c>
      <c r="D41" s="45" t="s">
        <v>84</v>
      </c>
      <c r="E41" s="84" t="s">
        <v>19</v>
      </c>
      <c r="F41" s="47">
        <f t="shared" si="2"/>
        <v>0.99875999999999998</v>
      </c>
      <c r="G41" s="65">
        <v>998760</v>
      </c>
      <c r="H41" s="86"/>
      <c r="I41" s="86"/>
      <c r="J41" s="51"/>
      <c r="K41" s="51"/>
      <c r="L41" s="51"/>
      <c r="M41" s="52"/>
      <c r="N41" s="52"/>
      <c r="O41" s="52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</row>
    <row r="42" spans="1:28" s="53" customFormat="1" x14ac:dyDescent="0.2">
      <c r="A42" s="85" t="s">
        <v>85</v>
      </c>
      <c r="B42" s="43" t="s">
        <v>24</v>
      </c>
      <c r="C42" s="88">
        <v>3250000</v>
      </c>
      <c r="D42" s="45" t="s">
        <v>86</v>
      </c>
      <c r="E42" s="84" t="s">
        <v>19</v>
      </c>
      <c r="F42" s="47">
        <f t="shared" si="2"/>
        <v>0.99824999999999997</v>
      </c>
      <c r="G42" s="65">
        <f>3244312.5</f>
        <v>3244312.5</v>
      </c>
      <c r="H42" s="86"/>
      <c r="I42" s="86"/>
      <c r="J42" s="51"/>
      <c r="K42" s="51"/>
      <c r="L42" s="51"/>
      <c r="M42" s="52"/>
      <c r="N42" s="52"/>
      <c r="O42" s="52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</row>
    <row r="43" spans="1:28" s="53" customFormat="1" x14ac:dyDescent="0.2">
      <c r="A43" s="85" t="s">
        <v>87</v>
      </c>
      <c r="B43" s="43" t="s">
        <v>88</v>
      </c>
      <c r="C43" s="88">
        <v>3250000</v>
      </c>
      <c r="D43" s="45" t="s">
        <v>89</v>
      </c>
      <c r="E43" s="84" t="s">
        <v>19</v>
      </c>
      <c r="F43" s="47">
        <f t="shared" si="2"/>
        <v>0.69865647076923065</v>
      </c>
      <c r="G43" s="65">
        <v>2270633.5299999998</v>
      </c>
      <c r="H43" s="86"/>
      <c r="I43" s="86"/>
      <c r="J43" s="51"/>
      <c r="K43" s="51"/>
      <c r="L43" s="51"/>
      <c r="M43" s="52"/>
      <c r="N43" s="52"/>
      <c r="O43" s="52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</row>
    <row r="44" spans="1:28" s="53" customFormat="1" x14ac:dyDescent="0.2">
      <c r="A44" s="85" t="s">
        <v>90</v>
      </c>
      <c r="B44" s="43" t="s">
        <v>48</v>
      </c>
      <c r="C44" s="88">
        <v>3250000</v>
      </c>
      <c r="D44" s="45" t="s">
        <v>81</v>
      </c>
      <c r="E44" s="84" t="s">
        <v>19</v>
      </c>
      <c r="F44" s="47">
        <f t="shared" si="2"/>
        <v>0.99880555384615377</v>
      </c>
      <c r="G44" s="65">
        <f>3246118.05</f>
        <v>3246118.05</v>
      </c>
      <c r="H44" s="86"/>
      <c r="I44" s="86"/>
      <c r="J44" s="51"/>
      <c r="K44" s="51"/>
      <c r="L44" s="51"/>
      <c r="M44" s="52"/>
      <c r="N44" s="52"/>
      <c r="O44" s="52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</row>
    <row r="45" spans="1:28" s="53" customFormat="1" x14ac:dyDescent="0.2">
      <c r="A45" s="90" t="s">
        <v>91</v>
      </c>
      <c r="B45" s="43" t="s">
        <v>52</v>
      </c>
      <c r="C45" s="88">
        <v>3250000</v>
      </c>
      <c r="D45" s="45" t="s">
        <v>86</v>
      </c>
      <c r="E45" s="84" t="s">
        <v>19</v>
      </c>
      <c r="F45" s="47">
        <f t="shared" si="2"/>
        <v>0.99932307692307687</v>
      </c>
      <c r="G45" s="65">
        <v>3247800</v>
      </c>
      <c r="H45" s="86"/>
      <c r="I45" s="86"/>
      <c r="J45" s="51"/>
      <c r="K45" s="51"/>
      <c r="L45" s="51"/>
      <c r="M45" s="52"/>
      <c r="N45" s="52"/>
      <c r="O45" s="52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</row>
    <row r="46" spans="1:28" s="53" customFormat="1" x14ac:dyDescent="0.2">
      <c r="A46" s="85" t="s">
        <v>92</v>
      </c>
      <c r="B46" s="43" t="s">
        <v>93</v>
      </c>
      <c r="C46" s="88">
        <v>380299.93</v>
      </c>
      <c r="D46" s="45" t="s">
        <v>94</v>
      </c>
      <c r="E46" s="84" t="s">
        <v>19</v>
      </c>
      <c r="F46" s="47">
        <f t="shared" si="2"/>
        <v>0.99775195856596666</v>
      </c>
      <c r="G46" s="65">
        <v>379445</v>
      </c>
      <c r="H46" s="86"/>
      <c r="I46" s="86"/>
      <c r="J46" s="51"/>
      <c r="K46" s="51"/>
      <c r="L46" s="51"/>
      <c r="M46" s="52"/>
      <c r="N46" s="52"/>
      <c r="O46" s="52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</row>
    <row r="47" spans="1:28" s="53" customFormat="1" x14ac:dyDescent="0.2">
      <c r="A47" s="90" t="s">
        <v>95</v>
      </c>
      <c r="B47" s="43" t="s">
        <v>44</v>
      </c>
      <c r="C47" s="44">
        <v>686000</v>
      </c>
      <c r="D47" s="45" t="s">
        <v>96</v>
      </c>
      <c r="E47" s="84" t="s">
        <v>19</v>
      </c>
      <c r="F47" s="47">
        <f t="shared" si="2"/>
        <v>0.89045189504373179</v>
      </c>
      <c r="G47" s="65">
        <v>610850</v>
      </c>
      <c r="H47" s="86"/>
      <c r="I47" s="86"/>
      <c r="J47" s="51"/>
      <c r="K47" s="51"/>
      <c r="L47" s="51"/>
      <c r="M47" s="52"/>
      <c r="N47" s="52"/>
      <c r="O47" s="52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</row>
    <row r="48" spans="1:28" s="53" customFormat="1" x14ac:dyDescent="0.2">
      <c r="A48" s="85" t="s">
        <v>97</v>
      </c>
      <c r="B48" s="43"/>
      <c r="C48" s="88">
        <v>1500000</v>
      </c>
      <c r="D48" s="45" t="s">
        <v>98</v>
      </c>
      <c r="E48" s="84" t="s">
        <v>99</v>
      </c>
      <c r="F48" s="47">
        <f t="shared" si="2"/>
        <v>0.91639083333333338</v>
      </c>
      <c r="G48" s="65">
        <v>1374586.25</v>
      </c>
      <c r="H48" s="86"/>
      <c r="I48" s="86"/>
      <c r="J48" s="51"/>
      <c r="K48" s="51"/>
      <c r="L48" s="51"/>
      <c r="M48" s="52"/>
      <c r="N48" s="52"/>
      <c r="O48" s="52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</row>
    <row r="49" spans="1:28" s="53" customFormat="1" x14ac:dyDescent="0.2">
      <c r="A49" s="91" t="s">
        <v>100</v>
      </c>
      <c r="B49" s="43" t="s">
        <v>101</v>
      </c>
      <c r="C49" s="44">
        <v>500000</v>
      </c>
      <c r="D49" s="45" t="s">
        <v>102</v>
      </c>
      <c r="E49" s="84" t="s">
        <v>103</v>
      </c>
      <c r="F49" s="47">
        <f t="shared" si="2"/>
        <v>0.94737199999999999</v>
      </c>
      <c r="G49" s="65">
        <v>473686</v>
      </c>
      <c r="H49" s="86"/>
      <c r="I49" s="86"/>
      <c r="J49" s="51"/>
      <c r="K49" s="51"/>
      <c r="L49" s="51"/>
      <c r="M49" s="52"/>
      <c r="N49" s="52"/>
      <c r="O49" s="52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</row>
    <row r="50" spans="1:28" s="96" customFormat="1" ht="15.75" x14ac:dyDescent="0.25">
      <c r="A50" s="92" t="s">
        <v>104</v>
      </c>
      <c r="B50" s="93"/>
      <c r="C50" s="73"/>
      <c r="D50" s="74"/>
      <c r="E50" s="75"/>
      <c r="F50" s="47"/>
      <c r="G50" s="77"/>
      <c r="H50" s="78"/>
      <c r="I50" s="78"/>
      <c r="J50" s="94"/>
      <c r="K50" s="94"/>
      <c r="L50" s="94"/>
      <c r="M50" s="95"/>
      <c r="N50" s="95"/>
      <c r="O50" s="95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</row>
    <row r="51" spans="1:28" s="96" customFormat="1" ht="15.75" x14ac:dyDescent="0.2">
      <c r="A51" s="85" t="s">
        <v>105</v>
      </c>
      <c r="B51" s="43" t="s">
        <v>106</v>
      </c>
      <c r="C51" s="44">
        <f>157180</f>
        <v>157180</v>
      </c>
      <c r="D51" s="45" t="s">
        <v>63</v>
      </c>
      <c r="E51" s="84" t="s">
        <v>37</v>
      </c>
      <c r="F51" s="47">
        <f t="shared" si="2"/>
        <v>1</v>
      </c>
      <c r="G51" s="65">
        <v>157180</v>
      </c>
      <c r="H51" s="78"/>
      <c r="I51" s="78"/>
      <c r="J51" s="94"/>
      <c r="K51" s="94"/>
      <c r="L51" s="94"/>
      <c r="M51" s="95"/>
      <c r="N51" s="95"/>
      <c r="O51" s="95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</row>
    <row r="52" spans="1:28" s="96" customFormat="1" ht="18.75" thickBot="1" x14ac:dyDescent="0.3">
      <c r="A52" s="97" t="s">
        <v>107</v>
      </c>
      <c r="B52" s="43"/>
      <c r="C52" s="77">
        <f>SUM(C24:C51)</f>
        <v>32039159.079999998</v>
      </c>
      <c r="D52" s="45"/>
      <c r="E52" s="84"/>
      <c r="F52" s="47"/>
      <c r="G52" s="77">
        <f>SUM(G24:G51)</f>
        <v>29815378.900000002</v>
      </c>
      <c r="H52" s="78"/>
      <c r="I52" s="78"/>
      <c r="J52" s="94"/>
      <c r="K52" s="94"/>
      <c r="L52" s="94"/>
      <c r="M52" s="95"/>
      <c r="N52" s="95"/>
      <c r="O52" s="95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</row>
    <row r="53" spans="1:28" s="53" customFormat="1" ht="15.75" thickTop="1" x14ac:dyDescent="0.2">
      <c r="A53" s="91"/>
      <c r="B53" s="43"/>
      <c r="C53" s="44"/>
      <c r="D53" s="45"/>
      <c r="E53" s="84"/>
      <c r="F53" s="47"/>
      <c r="G53" s="65"/>
      <c r="H53" s="86"/>
      <c r="I53" s="86"/>
      <c r="J53" s="51"/>
      <c r="K53" s="51"/>
      <c r="L53" s="51"/>
      <c r="M53" s="52"/>
      <c r="N53" s="52"/>
      <c r="O53" s="52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</row>
    <row r="54" spans="1:28" s="53" customFormat="1" x14ac:dyDescent="0.25">
      <c r="A54" s="98"/>
      <c r="B54" s="99"/>
      <c r="C54" s="100"/>
      <c r="D54" s="101"/>
      <c r="E54" s="84"/>
      <c r="F54" s="47"/>
      <c r="G54" s="65"/>
      <c r="H54" s="86"/>
      <c r="I54" s="86"/>
      <c r="J54" s="51"/>
      <c r="K54" s="51"/>
      <c r="L54" s="51"/>
      <c r="M54" s="52"/>
      <c r="N54" s="52"/>
      <c r="O54" s="52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</row>
    <row r="55" spans="1:28" s="11" customFormat="1" ht="21" thickBot="1" x14ac:dyDescent="0.3">
      <c r="A55" s="102" t="s">
        <v>108</v>
      </c>
      <c r="B55" s="103"/>
      <c r="C55" s="104">
        <f>C16+C52</f>
        <v>37378084.199999996</v>
      </c>
      <c r="D55" s="105"/>
      <c r="E55" s="106"/>
      <c r="F55" s="104"/>
      <c r="G55" s="104">
        <f>G16+G52</f>
        <v>34332595.890000001</v>
      </c>
      <c r="H55" s="107"/>
      <c r="I55" s="108"/>
      <c r="J55" s="109"/>
      <c r="K55" s="109"/>
      <c r="L55" s="109"/>
      <c r="M55" s="110"/>
      <c r="N55" s="110"/>
      <c r="O55" s="110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</row>
    <row r="56" spans="1:28" ht="16.5" thickTop="1" x14ac:dyDescent="0.25">
      <c r="A56" s="111"/>
      <c r="B56" s="53"/>
      <c r="C56" s="112"/>
      <c r="D56" s="113"/>
      <c r="E56" s="113"/>
      <c r="F56" s="114"/>
      <c r="G56" s="69"/>
      <c r="H56" s="53"/>
      <c r="I56" s="53"/>
      <c r="J56" s="2"/>
      <c r="K56" s="2"/>
      <c r="L56" s="2"/>
      <c r="M56" s="3"/>
      <c r="N56" s="3"/>
      <c r="O56" s="3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x14ac:dyDescent="0.25">
      <c r="A57" s="20" t="s">
        <v>109</v>
      </c>
      <c r="C57" s="115"/>
      <c r="D57" s="116"/>
      <c r="F57" s="18" t="s">
        <v>110</v>
      </c>
    </row>
    <row r="58" spans="1:28" x14ac:dyDescent="0.25">
      <c r="C58" s="115"/>
      <c r="D58" s="116"/>
    </row>
    <row r="59" spans="1:28" x14ac:dyDescent="0.25">
      <c r="C59" s="115"/>
      <c r="D59" s="116"/>
      <c r="N59" s="7"/>
      <c r="O59" s="7"/>
    </row>
    <row r="60" spans="1:28" x14ac:dyDescent="0.25">
      <c r="C60" s="115"/>
      <c r="D60" s="116"/>
      <c r="N60" s="7"/>
      <c r="O60" s="7"/>
    </row>
    <row r="61" spans="1:28" x14ac:dyDescent="0.25">
      <c r="C61" s="115"/>
      <c r="D61" s="116"/>
      <c r="N61" s="7"/>
      <c r="O61" s="7"/>
    </row>
    <row r="62" spans="1:28" x14ac:dyDescent="0.25">
      <c r="C62" s="115"/>
      <c r="D62" s="116"/>
      <c r="N62" s="7"/>
      <c r="O62" s="7"/>
    </row>
    <row r="63" spans="1:28" x14ac:dyDescent="0.25">
      <c r="A63" s="117"/>
      <c r="C63" s="118"/>
      <c r="D63" s="116"/>
      <c r="N63" s="7"/>
      <c r="O63" s="7"/>
    </row>
    <row r="64" spans="1:28" ht="15.75" x14ac:dyDescent="0.25">
      <c r="A64" s="111" t="s">
        <v>111</v>
      </c>
      <c r="B64" s="53"/>
      <c r="C64" s="119"/>
      <c r="D64" s="120"/>
      <c r="G64" s="121" t="s">
        <v>112</v>
      </c>
      <c r="H64" s="53"/>
      <c r="N64" s="7"/>
      <c r="O64" s="7"/>
    </row>
    <row r="65" spans="1:15" x14ac:dyDescent="0.25">
      <c r="A65" s="122" t="s">
        <v>113</v>
      </c>
      <c r="B65" s="123"/>
      <c r="C65" s="124"/>
      <c r="D65" s="124"/>
      <c r="G65" s="122" t="s">
        <v>114</v>
      </c>
      <c r="H65" s="123"/>
      <c r="N65" s="7"/>
      <c r="O65" s="7"/>
    </row>
    <row r="66" spans="1:15" x14ac:dyDescent="0.25">
      <c r="C66" s="115"/>
      <c r="D66" s="116"/>
      <c r="N66" s="7"/>
      <c r="O66" s="7"/>
    </row>
    <row r="67" spans="1:15" x14ac:dyDescent="0.25">
      <c r="C67" s="115"/>
      <c r="D67" s="116"/>
      <c r="N67" s="7"/>
      <c r="O67" s="7"/>
    </row>
    <row r="68" spans="1:15" x14ac:dyDescent="0.25">
      <c r="A68" s="7"/>
      <c r="C68" s="115"/>
      <c r="D68" s="116"/>
      <c r="N68" s="7"/>
      <c r="O68" s="7"/>
    </row>
    <row r="69" spans="1:15" x14ac:dyDescent="0.25">
      <c r="A69" s="7"/>
      <c r="C69" s="115"/>
      <c r="D69" s="116"/>
      <c r="N69" s="7"/>
      <c r="O69" s="7"/>
    </row>
    <row r="70" spans="1:15" x14ac:dyDescent="0.25">
      <c r="A70" s="7"/>
      <c r="C70" s="115"/>
      <c r="D70" s="116"/>
      <c r="N70" s="7"/>
      <c r="O70" s="7"/>
    </row>
    <row r="71" spans="1:15" x14ac:dyDescent="0.25">
      <c r="A71" s="7"/>
      <c r="C71" s="115"/>
      <c r="D71" s="116"/>
      <c r="N71" s="7"/>
      <c r="O71" s="7"/>
    </row>
  </sheetData>
  <mergeCells count="13">
    <mergeCell ref="A65:B65"/>
    <mergeCell ref="C65:D65"/>
    <mergeCell ref="G65:H65"/>
    <mergeCell ref="A2:I2"/>
    <mergeCell ref="A3:I3"/>
    <mergeCell ref="A7:A8"/>
    <mergeCell ref="B7:B8"/>
    <mergeCell ref="C7:C8"/>
    <mergeCell ref="D7:D8"/>
    <mergeCell ref="E7:E8"/>
    <mergeCell ref="F7:G7"/>
    <mergeCell ref="H7:H8"/>
    <mergeCell ref="I7:I8"/>
  </mergeCells>
  <printOptions horizontalCentered="1" verticalCentered="1"/>
  <pageMargins left="0.9055118110236221" right="0.11811023622047245" top="0.35433070866141736" bottom="0.15748031496062992" header="0.11811023622047245" footer="0.11811023622047245"/>
  <pageSetup paperSize="5" scale="80" orientation="landscape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4th quarter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2020-02-12T00:42:11Z</dcterms:created>
  <dcterms:modified xsi:type="dcterms:W3CDTF">2020-02-12T00:42:59Z</dcterms:modified>
</cp:coreProperties>
</file>