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MAcO\Schedules 2016\"/>
    </mc:Choice>
  </mc:AlternateContent>
  <bookViews>
    <workbookView xWindow="480" yWindow="330" windowWidth="19875" windowHeight="7710"/>
  </bookViews>
  <sheets>
    <sheet name="lbp6 Dec2016" sheetId="7" r:id="rId1"/>
    <sheet name="lbp6 Sep2016" sheetId="4" r:id="rId2"/>
    <sheet name="lbp6 Jun2016" sheetId="3" r:id="rId3"/>
    <sheet name="Form5.2017" sheetId="6" r:id="rId4"/>
    <sheet name="Form5.Sep2016" sheetId="5" r:id="rId5"/>
  </sheets>
  <definedNames>
    <definedName name="_xlnm.Print_Area" localSheetId="0">'lbp6 Dec2016'!$A$1:$K$21</definedName>
    <definedName name="_xlnm.Print_Area" localSheetId="2">'lbp6 Jun2016'!$A$1:$K$30</definedName>
    <definedName name="_xlnm.Print_Area" localSheetId="1">'lbp6 Sep2016'!$A$1:$K$30</definedName>
  </definedNames>
  <calcPr calcId="152511"/>
</workbook>
</file>

<file path=xl/calcChain.xml><?xml version="1.0" encoding="utf-8"?>
<calcChain xmlns="http://schemas.openxmlformats.org/spreadsheetml/2006/main">
  <c r="I12" i="7" l="1"/>
  <c r="H12" i="7"/>
  <c r="F15" i="7" l="1"/>
  <c r="E15" i="7"/>
  <c r="F18" i="7"/>
  <c r="E18" i="7"/>
  <c r="F12" i="7"/>
  <c r="E12" i="7"/>
  <c r="I21" i="7" l="1"/>
  <c r="D21" i="7"/>
  <c r="J18" i="7"/>
  <c r="G18" i="7"/>
  <c r="K15" i="7"/>
  <c r="J15" i="7"/>
  <c r="G15" i="7"/>
  <c r="E21" i="7"/>
  <c r="K12" i="7"/>
  <c r="J12" i="7"/>
  <c r="G12" i="7"/>
  <c r="J21" i="7" l="1"/>
  <c r="G21" i="7"/>
  <c r="F21" i="7"/>
  <c r="K18" i="7"/>
  <c r="K21" i="7" s="1"/>
  <c r="H21" i="7"/>
  <c r="G17" i="6"/>
  <c r="H17" i="6"/>
  <c r="I17" i="6"/>
  <c r="J17" i="6"/>
  <c r="K17" i="6"/>
  <c r="L17" i="6"/>
  <c r="D17" i="6"/>
  <c r="F17" i="6"/>
  <c r="G14" i="6"/>
  <c r="F14" i="6"/>
  <c r="G12" i="6"/>
  <c r="F12" i="6"/>
  <c r="L10" i="6"/>
  <c r="J10" i="6"/>
  <c r="I10" i="6"/>
  <c r="G10" i="6"/>
  <c r="F10" i="6"/>
  <c r="L14" i="6"/>
  <c r="K14" i="6"/>
  <c r="H14" i="6"/>
  <c r="L12" i="6"/>
  <c r="K12" i="6"/>
  <c r="H12" i="6"/>
  <c r="K10" i="6"/>
  <c r="H10" i="6"/>
  <c r="L14" i="5" l="1"/>
  <c r="K14" i="5"/>
  <c r="H14" i="5"/>
  <c r="L12" i="5"/>
  <c r="K12" i="5"/>
  <c r="H12" i="5"/>
  <c r="L10" i="5"/>
  <c r="K10" i="5"/>
  <c r="H10" i="5"/>
  <c r="H13" i="4" l="1"/>
  <c r="H15" i="4" l="1"/>
  <c r="F13" i="4"/>
  <c r="F15" i="4"/>
  <c r="E15" i="4"/>
  <c r="D21" i="4" l="1"/>
  <c r="K18" i="4"/>
  <c r="J18" i="4"/>
  <c r="F18" i="4"/>
  <c r="E18" i="4"/>
  <c r="G18" i="4" s="1"/>
  <c r="K15" i="4"/>
  <c r="J15" i="4"/>
  <c r="G15" i="4"/>
  <c r="E21" i="4"/>
  <c r="K13" i="4"/>
  <c r="J13" i="4"/>
  <c r="I21" i="4"/>
  <c r="H21" i="4"/>
  <c r="G13" i="4"/>
  <c r="G21" i="4" l="1"/>
  <c r="K21" i="4"/>
  <c r="J21" i="4"/>
  <c r="F21" i="4"/>
  <c r="K21" i="3"/>
  <c r="J21" i="3"/>
  <c r="I21" i="3"/>
  <c r="H21" i="3"/>
  <c r="G21" i="3"/>
  <c r="F21" i="3"/>
  <c r="E21" i="3"/>
  <c r="D21" i="3"/>
  <c r="I13" i="3"/>
  <c r="F13" i="3"/>
  <c r="K18" i="3"/>
  <c r="G18" i="3"/>
  <c r="F18" i="3"/>
  <c r="E18" i="3"/>
  <c r="I15" i="3" l="1"/>
  <c r="H15" i="3"/>
  <c r="G15" i="3"/>
  <c r="G13" i="3"/>
  <c r="K15" i="3"/>
  <c r="F15" i="3"/>
  <c r="E15" i="3"/>
  <c r="K13" i="3" l="1"/>
  <c r="J13" i="3" l="1"/>
  <c r="J15" i="3" l="1"/>
  <c r="H13" i="3" l="1"/>
  <c r="J18" i="3" l="1"/>
</calcChain>
</file>

<file path=xl/sharedStrings.xml><?xml version="1.0" encoding="utf-8"?>
<sst xmlns="http://schemas.openxmlformats.org/spreadsheetml/2006/main" count="199" uniqueCount="66">
  <si>
    <t>Statement of Debt Service</t>
  </si>
  <si>
    <t>Municipal Government of Gloria</t>
  </si>
  <si>
    <t>Province of Oriental Mindoro</t>
  </si>
  <si>
    <t>FDP Form 2 - Statement of Debt Service</t>
  </si>
  <si>
    <t>Fund/Special Account:  GENERAL FUND</t>
  </si>
  <si>
    <t>(DBM-LBP Form No. 6)</t>
  </si>
  <si>
    <t>Creditor</t>
  </si>
  <si>
    <t>Date
Contracted</t>
  </si>
  <si>
    <t>Term</t>
  </si>
  <si>
    <t>Principal Amount</t>
  </si>
  <si>
    <t>Balance of the Principal</t>
  </si>
  <si>
    <t xml:space="preserve">Principal </t>
  </si>
  <si>
    <t>Interest</t>
  </si>
  <si>
    <t>Total</t>
  </si>
  <si>
    <t>20% DEVELOPMENT FUND</t>
  </si>
  <si>
    <t>LOGOFIND (W B)</t>
  </si>
  <si>
    <t>15 years</t>
  </si>
  <si>
    <t>06/30/2006</t>
  </si>
  <si>
    <t>10 years</t>
  </si>
  <si>
    <t>T O T A L</t>
  </si>
  <si>
    <t>Certified Correct:</t>
  </si>
  <si>
    <t>Approved by:</t>
  </si>
  <si>
    <t>RODERICK B. LOGDAT</t>
  </si>
  <si>
    <t>LORETO S. PEREZ</t>
  </si>
  <si>
    <t>Municipal Accountant</t>
  </si>
  <si>
    <t>Municipal Mayor</t>
  </si>
  <si>
    <t>Amount Due (by 2016)</t>
  </si>
  <si>
    <t>7 years w/ 6 months grace period</t>
  </si>
  <si>
    <t>Land Bank of the Phils. - Mindoro Lending Center</t>
  </si>
  <si>
    <t>Previous Payments Made</t>
  </si>
  <si>
    <t>As of June 30, 2016</t>
  </si>
  <si>
    <t>Calendar Year 2016</t>
  </si>
  <si>
    <t>As of September 30, 2016</t>
  </si>
  <si>
    <t>GERMAN D. RODEGERIO</t>
  </si>
  <si>
    <t>LBP Form No. 5</t>
  </si>
  <si>
    <t xml:space="preserve">Statement of Indebtedness </t>
  </si>
  <si>
    <r>
      <t xml:space="preserve">LGU:  </t>
    </r>
    <r>
      <rPr>
        <u/>
        <sz val="11"/>
        <color theme="1"/>
        <rFont val="Times New Roman"/>
        <family val="1"/>
      </rPr>
      <t>MUNICIPAL GOVERNMENT OF GLORIA</t>
    </r>
  </si>
  <si>
    <t>Date Contracted</t>
  </si>
  <si>
    <t>Purpose</t>
  </si>
  <si>
    <t>Amount Due</t>
  </si>
  <si>
    <t>(Budget Year)</t>
  </si>
  <si>
    <t>Intrerest</t>
  </si>
  <si>
    <t>Acquisition of Heavy Equipments</t>
  </si>
  <si>
    <t>Construction of Public Market Building</t>
  </si>
  <si>
    <t>School Building Project</t>
  </si>
  <si>
    <t>Noted by:</t>
  </si>
  <si>
    <t>Local Accountant</t>
  </si>
  <si>
    <t>Local Chief Executive</t>
  </si>
  <si>
    <t>INSTRUCTIONS</t>
  </si>
  <si>
    <t>This form is intended to reflect the following:</t>
  </si>
  <si>
    <t>Column 1 - Full name of creditors with their corresponding addresses under each fund/special account and under each office.</t>
  </si>
  <si>
    <t>Column 2 - Date when the obligation is incurred.</t>
  </si>
  <si>
    <t>Column 3 - Period (months/years) within which to pay the loan.</t>
  </si>
  <si>
    <t>Column 4 - Principal amount of the loan.</t>
  </si>
  <si>
    <t>Column 5 - Purpose of the loan incurred.</t>
  </si>
  <si>
    <t>Column 6, 7 &amp; 8 - Total payments prior to budget year, including payments within the current year.</t>
  </si>
  <si>
    <t>Column 9, 10 &amp; 11 - Amounts due and budgeted for the year.</t>
  </si>
  <si>
    <t>Column 12 - Balance of the principal after deducting previous payments and amount due for the budget year (Column 6-11).</t>
  </si>
  <si>
    <t>Note:  Prepare the same form for each local economic enterprise/public utility.</t>
  </si>
  <si>
    <t>TOTAL</t>
  </si>
  <si>
    <t>As of December 31, 2016</t>
  </si>
  <si>
    <t>Amount Due (by 2017)</t>
  </si>
  <si>
    <t>7 years</t>
  </si>
  <si>
    <t>Market Construction</t>
  </si>
  <si>
    <t>School Building Construction</t>
  </si>
  <si>
    <t>Heavy Equipment Acquisition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</si>
</sst>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_-* #,##0.00_-;\-* #,##0.00_-;_-* &quot;-&quot;??_-;_-@_-"/>
    <numFmt numFmtId="165" formatCode="_(&quot;Php&quot;* #,##0.00_);_(&quot;Php&quot;* \(#,##0.00\);_(&quot;Php&quot;* &quot;-&quot;??_);_(@_)"/>
    <numFmt numFmtId="166" formatCode="mm/dd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u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u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4" fillId="0" borderId="7" xfId="0" applyFont="1" applyBorder="1"/>
    <xf numFmtId="0" fontId="4" fillId="0" borderId="1" xfId="0" applyFont="1" applyBorder="1"/>
    <xf numFmtId="0" fontId="4" fillId="0" borderId="8" xfId="0" applyFont="1" applyBorder="1"/>
    <xf numFmtId="0" fontId="4" fillId="0" borderId="9" xfId="0" applyFont="1" applyBorder="1"/>
    <xf numFmtId="9" fontId="6" fillId="0" borderId="10" xfId="0" applyNumberFormat="1" applyFont="1" applyBorder="1"/>
    <xf numFmtId="0" fontId="4" fillId="0" borderId="10" xfId="0" applyFont="1" applyBorder="1"/>
    <xf numFmtId="0" fontId="4" fillId="0" borderId="0" xfId="0" applyFont="1" applyBorder="1"/>
    <xf numFmtId="0" fontId="4" fillId="0" borderId="11" xfId="0" applyFont="1" applyBorder="1"/>
    <xf numFmtId="0" fontId="4" fillId="0" borderId="10" xfId="0" applyFont="1" applyBorder="1" applyAlignment="1"/>
    <xf numFmtId="14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3" fontId="4" fillId="0" borderId="0" xfId="1" applyFont="1" applyBorder="1"/>
    <xf numFmtId="43" fontId="4" fillId="0" borderId="10" xfId="1" applyFont="1" applyBorder="1"/>
    <xf numFmtId="43" fontId="4" fillId="0" borderId="11" xfId="1" applyFont="1" applyBorder="1"/>
    <xf numFmtId="0" fontId="4" fillId="0" borderId="12" xfId="0" applyFont="1" applyBorder="1"/>
    <xf numFmtId="0" fontId="4" fillId="0" borderId="10" xfId="0" quotePrefix="1" applyFont="1" applyBorder="1" applyAlignment="1">
      <alignment horizontal="center"/>
    </xf>
    <xf numFmtId="0" fontId="4" fillId="0" borderId="12" xfId="0" applyFont="1" applyBorder="1" applyAlignment="1">
      <alignment horizontal="left" indent="1"/>
    </xf>
    <xf numFmtId="165" fontId="6" fillId="0" borderId="13" xfId="0" applyNumberFormat="1" applyFont="1" applyBorder="1" applyAlignment="1">
      <alignment vertical="center"/>
    </xf>
    <xf numFmtId="43" fontId="6" fillId="0" borderId="1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3" fontId="4" fillId="0" borderId="0" xfId="0" applyNumberFormat="1" applyFont="1"/>
    <xf numFmtId="0" fontId="7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4" fontId="4" fillId="0" borderId="0" xfId="0" applyNumberFormat="1" applyFont="1"/>
    <xf numFmtId="43" fontId="4" fillId="0" borderId="0" xfId="1" applyFont="1"/>
    <xf numFmtId="43" fontId="4" fillId="0" borderId="10" xfId="1" applyNumberFormat="1" applyFont="1" applyBorder="1"/>
    <xf numFmtId="43" fontId="4" fillId="0" borderId="11" xfId="1" applyNumberFormat="1" applyFont="1" applyBorder="1"/>
    <xf numFmtId="0" fontId="4" fillId="0" borderId="17" xfId="0" applyFont="1" applyBorder="1"/>
    <xf numFmtId="0" fontId="4" fillId="0" borderId="18" xfId="0" applyFont="1" applyBorder="1" applyAlignment="1">
      <alignment horizontal="center"/>
    </xf>
    <xf numFmtId="0" fontId="4" fillId="0" borderId="18" xfId="0" applyFont="1" applyBorder="1"/>
    <xf numFmtId="0" fontId="4" fillId="0" borderId="19" xfId="0" applyFont="1" applyBorder="1"/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0" xfId="0" applyFont="1"/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166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64" fontId="4" fillId="0" borderId="10" xfId="2" applyFont="1" applyBorder="1"/>
    <xf numFmtId="0" fontId="4" fillId="0" borderId="10" xfId="0" applyFont="1" applyBorder="1" applyAlignment="1">
      <alignment horizontal="center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/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/>
    <xf numFmtId="0" fontId="6" fillId="0" borderId="13" xfId="0" applyFont="1" applyBorder="1"/>
    <xf numFmtId="0" fontId="6" fillId="0" borderId="13" xfId="0" applyFont="1" applyBorder="1" applyAlignment="1">
      <alignment horizontal="center"/>
    </xf>
    <xf numFmtId="164" fontId="6" fillId="0" borderId="13" xfId="0" applyNumberFormat="1" applyFont="1" applyBorder="1"/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44" fontId="6" fillId="0" borderId="13" xfId="0" applyNumberFormat="1" applyFont="1" applyBorder="1" applyAlignment="1">
      <alignment vertical="center"/>
    </xf>
    <xf numFmtId="44" fontId="4" fillId="0" borderId="10" xfId="1" applyNumberFormat="1" applyFont="1" applyBorder="1"/>
    <xf numFmtId="44" fontId="4" fillId="0" borderId="0" xfId="1" applyNumberFormat="1" applyFont="1" applyBorder="1"/>
    <xf numFmtId="44" fontId="4" fillId="0" borderId="11" xfId="1" applyNumberFormat="1" applyFont="1" applyBorder="1"/>
    <xf numFmtId="0" fontId="4" fillId="0" borderId="12" xfId="0" applyFont="1" applyBorder="1" applyAlignment="1"/>
    <xf numFmtId="9" fontId="6" fillId="0" borderId="12" xfId="0" applyNumberFormat="1" applyFont="1" applyBorder="1"/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868680</xdr:colOff>
      <xdr:row>4</xdr:row>
      <xdr:rowOff>9526</xdr:rowOff>
    </xdr:to>
    <xdr:pic>
      <xdr:nvPicPr>
        <xdr:cNvPr id="2" name="Picture 1" descr="gloria logo transparent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86868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638175</xdr:colOff>
      <xdr:row>24</xdr:row>
      <xdr:rowOff>66675</xdr:rowOff>
    </xdr:from>
    <xdr:to>
      <xdr:col>4</xdr:col>
      <xdr:colOff>114300</xdr:colOff>
      <xdr:row>26</xdr:row>
      <xdr:rowOff>171450</xdr:rowOff>
    </xdr:to>
    <xdr:pic>
      <xdr:nvPicPr>
        <xdr:cNvPr id="3" name="Picture 2" descr="erick signature2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00275" y="5457825"/>
          <a:ext cx="21145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979394</xdr:colOff>
      <xdr:row>4</xdr:row>
      <xdr:rowOff>66675</xdr:rowOff>
    </xdr:to>
    <xdr:pic>
      <xdr:nvPicPr>
        <xdr:cNvPr id="2" name="Picture 1" descr="gloria logo transparent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79394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638175</xdr:colOff>
      <xdr:row>24</xdr:row>
      <xdr:rowOff>66675</xdr:rowOff>
    </xdr:from>
    <xdr:to>
      <xdr:col>3</xdr:col>
      <xdr:colOff>1247775</xdr:colOff>
      <xdr:row>26</xdr:row>
      <xdr:rowOff>171450</xdr:rowOff>
    </xdr:to>
    <xdr:pic>
      <xdr:nvPicPr>
        <xdr:cNvPr id="3" name="Picture 2" descr="erick signature2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19350" y="5457825"/>
          <a:ext cx="23241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979394</xdr:colOff>
      <xdr:row>4</xdr:row>
      <xdr:rowOff>66675</xdr:rowOff>
    </xdr:to>
    <xdr:pic>
      <xdr:nvPicPr>
        <xdr:cNvPr id="2" name="Picture 1" descr="gloria logo transparent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79394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638175</xdr:colOff>
      <xdr:row>24</xdr:row>
      <xdr:rowOff>66675</xdr:rowOff>
    </xdr:from>
    <xdr:to>
      <xdr:col>3</xdr:col>
      <xdr:colOff>1247775</xdr:colOff>
      <xdr:row>26</xdr:row>
      <xdr:rowOff>171450</xdr:rowOff>
    </xdr:to>
    <xdr:pic>
      <xdr:nvPicPr>
        <xdr:cNvPr id="3" name="Picture 2" descr="erick signature2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00275" y="5019675"/>
          <a:ext cx="21145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38100</xdr:colOff>
      <xdr:row>21</xdr:row>
      <xdr:rowOff>171450</xdr:rowOff>
    </xdr:from>
    <xdr:to>
      <xdr:col>8</xdr:col>
      <xdr:colOff>417226</xdr:colOff>
      <xdr:row>30</xdr:row>
      <xdr:rowOff>9525</xdr:rowOff>
    </xdr:to>
    <xdr:pic>
      <xdr:nvPicPr>
        <xdr:cNvPr id="4" name="Picture 3" descr="Signature.MayorPerez.gif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86650" y="4543425"/>
          <a:ext cx="1331626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28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10" sqref="A10"/>
      <selection pane="bottomRight" activeCell="A15" sqref="A15"/>
    </sheetView>
  </sheetViews>
  <sheetFormatPr defaultColWidth="9.140625" defaultRowHeight="15" x14ac:dyDescent="0.25"/>
  <cols>
    <col min="1" max="1" width="24.28515625" style="3" customWidth="1"/>
    <col min="2" max="2" width="12.42578125" style="3" customWidth="1"/>
    <col min="3" max="3" width="10.140625" style="3" customWidth="1"/>
    <col min="4" max="7" width="17" style="3" customWidth="1"/>
    <col min="8" max="8" width="15.42578125" style="3" customWidth="1"/>
    <col min="9" max="10" width="15.7109375" style="3" customWidth="1"/>
    <col min="11" max="11" width="16.85546875" style="3" customWidth="1"/>
    <col min="12" max="12" width="18.5703125" style="3" customWidth="1"/>
    <col min="13" max="13" width="17.5703125" style="3" customWidth="1"/>
    <col min="14" max="16384" width="9.140625" style="3"/>
  </cols>
  <sheetData>
    <row r="1" spans="1:13" s="2" customFormat="1" ht="20.25" x14ac:dyDescent="0.3">
      <c r="A1" s="61" t="s">
        <v>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1"/>
      <c r="M1" s="1"/>
    </row>
    <row r="2" spans="1:13" s="2" customFormat="1" ht="20.25" x14ac:dyDescent="0.3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1"/>
      <c r="M2" s="1"/>
    </row>
    <row r="3" spans="1:13" s="2" customFormat="1" ht="20.25" x14ac:dyDescent="0.3">
      <c r="A3" s="61" t="s">
        <v>31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1"/>
      <c r="M3" s="1"/>
    </row>
    <row r="4" spans="1:13" x14ac:dyDescent="0.25">
      <c r="A4" s="62" t="s">
        <v>60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3" x14ac:dyDescent="0.25">
      <c r="A5" s="5" t="s">
        <v>4</v>
      </c>
    </row>
    <row r="6" spans="1:13" s="7" customFormat="1" ht="14.25" x14ac:dyDescent="0.25">
      <c r="A6" s="65" t="s">
        <v>6</v>
      </c>
      <c r="B6" s="65" t="s">
        <v>7</v>
      </c>
      <c r="C6" s="70" t="s">
        <v>8</v>
      </c>
      <c r="D6" s="65" t="s">
        <v>9</v>
      </c>
      <c r="E6" s="72" t="s">
        <v>29</v>
      </c>
      <c r="F6" s="73"/>
      <c r="G6" s="74"/>
      <c r="H6" s="63" t="s">
        <v>61</v>
      </c>
      <c r="I6" s="64"/>
      <c r="J6" s="64"/>
      <c r="K6" s="65" t="s">
        <v>10</v>
      </c>
    </row>
    <row r="7" spans="1:13" s="7" customFormat="1" ht="14.25" x14ac:dyDescent="0.25">
      <c r="A7" s="66"/>
      <c r="B7" s="66"/>
      <c r="C7" s="71"/>
      <c r="D7" s="66"/>
      <c r="E7" s="8" t="s">
        <v>11</v>
      </c>
      <c r="F7" s="8" t="s">
        <v>12</v>
      </c>
      <c r="G7" s="8" t="s">
        <v>13</v>
      </c>
      <c r="H7" s="8" t="s">
        <v>11</v>
      </c>
      <c r="I7" s="8" t="s">
        <v>12</v>
      </c>
      <c r="J7" s="8" t="s">
        <v>13</v>
      </c>
      <c r="K7" s="66"/>
    </row>
    <row r="8" spans="1:13" x14ac:dyDescent="0.25">
      <c r="A8" s="9"/>
      <c r="B8" s="10"/>
      <c r="C8" s="11"/>
      <c r="D8" s="10"/>
      <c r="E8" s="11"/>
      <c r="F8" s="10"/>
      <c r="G8" s="11"/>
      <c r="H8" s="10"/>
      <c r="I8" s="11"/>
      <c r="J8" s="10"/>
      <c r="K8" s="12"/>
    </row>
    <row r="9" spans="1:13" x14ac:dyDescent="0.25">
      <c r="A9" s="13" t="s">
        <v>14</v>
      </c>
      <c r="B9" s="14"/>
      <c r="C9" s="15"/>
      <c r="D9" s="14"/>
      <c r="E9" s="15"/>
      <c r="F9" s="14"/>
      <c r="G9" s="20"/>
      <c r="H9" s="14"/>
      <c r="I9" s="15"/>
      <c r="J9" s="14"/>
      <c r="K9" s="16"/>
    </row>
    <row r="10" spans="1:13" x14ac:dyDescent="0.25">
      <c r="A10" s="101"/>
      <c r="B10" s="14"/>
      <c r="C10" s="15"/>
      <c r="D10" s="14"/>
      <c r="E10" s="15"/>
      <c r="F10" s="14"/>
      <c r="G10" s="20"/>
      <c r="H10" s="14"/>
      <c r="I10" s="15"/>
      <c r="J10" s="14"/>
      <c r="K10" s="16"/>
    </row>
    <row r="11" spans="1:13" x14ac:dyDescent="0.25">
      <c r="A11" s="100" t="s">
        <v>28</v>
      </c>
      <c r="B11" s="14"/>
      <c r="C11" s="15"/>
      <c r="D11" s="14"/>
      <c r="E11" s="15"/>
      <c r="F11" s="14"/>
      <c r="G11" s="20"/>
      <c r="H11" s="14"/>
      <c r="I11" s="15"/>
      <c r="J11" s="14"/>
      <c r="K11" s="16"/>
    </row>
    <row r="12" spans="1:13" x14ac:dyDescent="0.25">
      <c r="A12" s="100" t="s">
        <v>65</v>
      </c>
      <c r="B12" s="18">
        <v>42332</v>
      </c>
      <c r="C12" s="60" t="s">
        <v>62</v>
      </c>
      <c r="D12" s="97">
        <v>24971956.75</v>
      </c>
      <c r="E12" s="98">
        <f>960460+960460</f>
        <v>1920920</v>
      </c>
      <c r="F12" s="97">
        <f>440601.1+431022.82+440601.1+423654.9</f>
        <v>1735879.92</v>
      </c>
      <c r="G12" s="98">
        <f>SUM(E12:F12)</f>
        <v>3656799.92</v>
      </c>
      <c r="H12" s="97">
        <f>960460+960460+960460+960460</f>
        <v>3841840</v>
      </c>
      <c r="I12" s="98">
        <f>406708.7+377052.86+372816.31+355870.11</f>
        <v>1512447.98</v>
      </c>
      <c r="J12" s="97">
        <f>SUM(H12:I12)</f>
        <v>5354287.9800000004</v>
      </c>
      <c r="K12" s="99">
        <f>D12-E12</f>
        <v>23051036.75</v>
      </c>
    </row>
    <row r="13" spans="1:13" x14ac:dyDescent="0.25">
      <c r="A13" s="100"/>
      <c r="B13" s="14"/>
      <c r="C13" s="15"/>
      <c r="D13" s="21"/>
      <c r="E13" s="20"/>
      <c r="F13" s="21"/>
      <c r="G13" s="20"/>
      <c r="H13" s="21"/>
      <c r="I13" s="20"/>
      <c r="J13" s="21"/>
      <c r="K13" s="35"/>
      <c r="M13" s="32"/>
    </row>
    <row r="14" spans="1:13" x14ac:dyDescent="0.25">
      <c r="A14" s="100" t="s">
        <v>28</v>
      </c>
      <c r="B14" s="14"/>
      <c r="C14" s="15"/>
      <c r="D14" s="21"/>
      <c r="E14" s="20"/>
      <c r="F14" s="21"/>
      <c r="G14" s="20"/>
      <c r="H14" s="21"/>
      <c r="I14" s="20"/>
      <c r="J14" s="21"/>
      <c r="K14" s="35"/>
      <c r="M14" s="32"/>
    </row>
    <row r="15" spans="1:13" x14ac:dyDescent="0.25">
      <c r="A15" s="31" t="s">
        <v>63</v>
      </c>
      <c r="B15" s="24" t="s">
        <v>17</v>
      </c>
      <c r="C15" s="55" t="s">
        <v>18</v>
      </c>
      <c r="D15" s="21">
        <v>20000000</v>
      </c>
      <c r="E15" s="20">
        <f>13305564.47+(557869.64*4)+(557869.64*4)+(557869.64*3)+557869.49</f>
        <v>19999999.999999996</v>
      </c>
      <c r="F15" s="21">
        <f>8386624.91+151862.81+136181.33+125176.77+113897.11+89992.78+77031.86+66760.94+56245.48+45974.57+33380.47+22253.65+10428.19</f>
        <v>9315810.8699999992</v>
      </c>
      <c r="G15" s="20">
        <f>SUM(E15:F15)</f>
        <v>29315810.869999997</v>
      </c>
      <c r="H15" s="21">
        <v>0</v>
      </c>
      <c r="I15" s="20">
        <v>0</v>
      </c>
      <c r="J15" s="21">
        <f>SUM(H15:I15)</f>
        <v>0</v>
      </c>
      <c r="K15" s="35">
        <f>D15-E15</f>
        <v>0</v>
      </c>
      <c r="M15" s="32"/>
    </row>
    <row r="16" spans="1:13" x14ac:dyDescent="0.25">
      <c r="A16" s="31"/>
      <c r="B16" s="24"/>
      <c r="C16" s="55"/>
      <c r="D16" s="21"/>
      <c r="E16" s="20"/>
      <c r="F16" s="21"/>
      <c r="G16" s="20"/>
      <c r="H16" s="21"/>
      <c r="I16" s="20"/>
      <c r="J16" s="21"/>
      <c r="K16" s="35"/>
      <c r="M16" s="32"/>
    </row>
    <row r="17" spans="1:13" x14ac:dyDescent="0.25">
      <c r="A17" s="17" t="s">
        <v>15</v>
      </c>
      <c r="B17" s="24"/>
      <c r="C17" s="55"/>
      <c r="D17" s="21"/>
      <c r="E17" s="20"/>
      <c r="F17" s="21"/>
      <c r="G17" s="20"/>
      <c r="H17" s="21"/>
      <c r="I17" s="20"/>
      <c r="J17" s="21"/>
      <c r="K17" s="35"/>
      <c r="M17" s="32"/>
    </row>
    <row r="18" spans="1:13" x14ac:dyDescent="0.25">
      <c r="A18" s="23" t="s">
        <v>64</v>
      </c>
      <c r="B18" s="18">
        <v>37329</v>
      </c>
      <c r="C18" s="55" t="s">
        <v>16</v>
      </c>
      <c r="D18" s="21">
        <v>5382510.7000000002</v>
      </c>
      <c r="E18" s="20">
        <f>2981579.4+286035.01+303197.12+321388.93+340672.25+361112.6+382779.33</f>
        <v>4976764.6400000006</v>
      </c>
      <c r="F18" s="21">
        <f>5482344.81+144055.89+126893.78+108701.95+89418.59+68978.27+47311.51</f>
        <v>6067704.7999999989</v>
      </c>
      <c r="G18" s="20">
        <f>SUM(E18:F18)</f>
        <v>11044469.439999999</v>
      </c>
      <c r="H18" s="21">
        <v>405746.09</v>
      </c>
      <c r="I18" s="20">
        <v>24344.78</v>
      </c>
      <c r="J18" s="21">
        <f>SUM(H18:I18)</f>
        <v>430090.87</v>
      </c>
      <c r="K18" s="35">
        <f>D18-E18</f>
        <v>405746.05999999959</v>
      </c>
      <c r="M18" s="32"/>
    </row>
    <row r="19" spans="1:13" x14ac:dyDescent="0.25">
      <c r="A19" s="23"/>
      <c r="B19" s="14"/>
      <c r="C19" s="15"/>
      <c r="D19" s="21"/>
      <c r="E19" s="15"/>
      <c r="F19" s="14"/>
      <c r="G19" s="15"/>
      <c r="H19" s="14"/>
      <c r="I19" s="15"/>
      <c r="J19" s="14"/>
      <c r="K19" s="16"/>
    </row>
    <row r="20" spans="1:13" x14ac:dyDescent="0.25">
      <c r="A20" s="23"/>
      <c r="B20" s="15"/>
      <c r="C20" s="15"/>
      <c r="D20" s="21"/>
      <c r="E20" s="15"/>
      <c r="F20" s="14"/>
      <c r="G20" s="15"/>
      <c r="H20" s="14"/>
      <c r="I20" s="15"/>
      <c r="J20" s="14"/>
      <c r="K20" s="16"/>
    </row>
    <row r="21" spans="1:13" s="28" customFormat="1" ht="24.75" customHeight="1" thickBot="1" x14ac:dyDescent="0.3">
      <c r="A21" s="67" t="s">
        <v>19</v>
      </c>
      <c r="B21" s="68"/>
      <c r="C21" s="69"/>
      <c r="D21" s="96">
        <f t="shared" ref="D21:K21" si="0">SUM(D12:D19)</f>
        <v>50354467.450000003</v>
      </c>
      <c r="E21" s="96">
        <f t="shared" si="0"/>
        <v>26897684.639999997</v>
      </c>
      <c r="F21" s="96">
        <f t="shared" si="0"/>
        <v>17119395.589999996</v>
      </c>
      <c r="G21" s="96">
        <f t="shared" si="0"/>
        <v>44017080.229999997</v>
      </c>
      <c r="H21" s="96">
        <f t="shared" si="0"/>
        <v>4247586.09</v>
      </c>
      <c r="I21" s="96">
        <f t="shared" si="0"/>
        <v>1536792.76</v>
      </c>
      <c r="J21" s="96">
        <f t="shared" si="0"/>
        <v>5784378.8500000006</v>
      </c>
      <c r="K21" s="96">
        <f t="shared" si="0"/>
        <v>23456782.809999999</v>
      </c>
    </row>
    <row r="22" spans="1:13" ht="15.75" thickTop="1" x14ac:dyDescent="0.25">
      <c r="E22" s="29"/>
      <c r="F22" s="29"/>
      <c r="K22" s="33"/>
    </row>
    <row r="23" spans="1:13" x14ac:dyDescent="0.25">
      <c r="H23" s="29"/>
      <c r="K23" s="29"/>
    </row>
    <row r="24" spans="1:13" x14ac:dyDescent="0.25">
      <c r="C24" s="3" t="s">
        <v>20</v>
      </c>
      <c r="H24" s="3" t="s">
        <v>21</v>
      </c>
    </row>
    <row r="27" spans="1:13" x14ac:dyDescent="0.25">
      <c r="C27" s="5" t="s">
        <v>22</v>
      </c>
      <c r="H27" s="5" t="s">
        <v>33</v>
      </c>
    </row>
    <row r="28" spans="1:13" x14ac:dyDescent="0.25">
      <c r="C28" s="3" t="s">
        <v>24</v>
      </c>
      <c r="H28" s="3" t="s">
        <v>25</v>
      </c>
    </row>
  </sheetData>
  <mergeCells count="8">
    <mergeCell ref="H6:J6"/>
    <mergeCell ref="K6:K7"/>
    <mergeCell ref="A21:C21"/>
    <mergeCell ref="A6:A7"/>
    <mergeCell ref="B6:B7"/>
    <mergeCell ref="C6:C7"/>
    <mergeCell ref="D6:D7"/>
    <mergeCell ref="E6:G6"/>
  </mergeCells>
  <printOptions horizontalCentered="1"/>
  <pageMargins left="0.5" right="0.5" top="0.5" bottom="0.25" header="0.25" footer="0.3"/>
  <pageSetup scale="71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showGridLines="0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E28" sqref="E28"/>
    </sheetView>
  </sheetViews>
  <sheetFormatPr defaultColWidth="9.140625" defaultRowHeight="15" x14ac:dyDescent="0.25"/>
  <cols>
    <col min="1" max="1" width="23.42578125" style="3" customWidth="1"/>
    <col min="2" max="2" width="12.42578125" style="3" customWidth="1"/>
    <col min="3" max="3" width="10.140625" style="3" customWidth="1"/>
    <col min="4" max="4" width="19.42578125" style="3" bestFit="1" customWidth="1"/>
    <col min="5" max="7" width="15.7109375" style="3" bestFit="1" customWidth="1"/>
    <col min="8" max="9" width="14.28515625" style="3" customWidth="1"/>
    <col min="10" max="10" width="14.7109375" style="3" customWidth="1"/>
    <col min="11" max="11" width="19" style="3" customWidth="1"/>
    <col min="12" max="12" width="18.5703125" style="3" customWidth="1"/>
    <col min="13" max="13" width="17.5703125" style="3" customWidth="1"/>
    <col min="14" max="16384" width="9.140625" style="3"/>
  </cols>
  <sheetData>
    <row r="1" spans="1:13" s="2" customFormat="1" ht="20.25" x14ac:dyDescent="0.3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1"/>
      <c r="M1" s="1"/>
    </row>
    <row r="2" spans="1:13" s="2" customFormat="1" ht="20.25" x14ac:dyDescent="0.3">
      <c r="A2" s="75" t="s">
        <v>31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1"/>
      <c r="M2" s="1"/>
    </row>
    <row r="3" spans="1:13" s="2" customFormat="1" ht="20.25" x14ac:dyDescent="0.3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1"/>
      <c r="M3" s="1"/>
    </row>
    <row r="4" spans="1:13" s="2" customFormat="1" ht="20.25" x14ac:dyDescent="0.3">
      <c r="A4" s="75" t="s">
        <v>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1"/>
      <c r="M4" s="1"/>
    </row>
    <row r="5" spans="1:13" x14ac:dyDescent="0.25">
      <c r="E5" s="76" t="s">
        <v>32</v>
      </c>
      <c r="F5" s="76"/>
      <c r="G5" s="76"/>
      <c r="K5" s="4" t="s">
        <v>3</v>
      </c>
    </row>
    <row r="6" spans="1:13" x14ac:dyDescent="0.25">
      <c r="A6" s="5" t="s">
        <v>4</v>
      </c>
      <c r="K6" s="6" t="s">
        <v>5</v>
      </c>
    </row>
    <row r="8" spans="1:13" s="7" customFormat="1" ht="14.25" x14ac:dyDescent="0.25">
      <c r="A8" s="65" t="s">
        <v>6</v>
      </c>
      <c r="B8" s="65" t="s">
        <v>7</v>
      </c>
      <c r="C8" s="70" t="s">
        <v>8</v>
      </c>
      <c r="D8" s="65" t="s">
        <v>9</v>
      </c>
      <c r="E8" s="72" t="s">
        <v>29</v>
      </c>
      <c r="F8" s="73"/>
      <c r="G8" s="74"/>
      <c r="H8" s="63" t="s">
        <v>26</v>
      </c>
      <c r="I8" s="64"/>
      <c r="J8" s="64"/>
      <c r="K8" s="65" t="s">
        <v>10</v>
      </c>
    </row>
    <row r="9" spans="1:13" s="7" customFormat="1" ht="14.25" x14ac:dyDescent="0.25">
      <c r="A9" s="66"/>
      <c r="B9" s="66"/>
      <c r="C9" s="71"/>
      <c r="D9" s="66"/>
      <c r="E9" s="8" t="s">
        <v>11</v>
      </c>
      <c r="F9" s="8" t="s">
        <v>12</v>
      </c>
      <c r="G9" s="8" t="s">
        <v>13</v>
      </c>
      <c r="H9" s="8" t="s">
        <v>11</v>
      </c>
      <c r="I9" s="8" t="s">
        <v>12</v>
      </c>
      <c r="J9" s="8" t="s">
        <v>13</v>
      </c>
      <c r="K9" s="66"/>
    </row>
    <row r="10" spans="1:13" x14ac:dyDescent="0.25">
      <c r="A10" s="9"/>
      <c r="B10" s="10"/>
      <c r="C10" s="11"/>
      <c r="D10" s="10"/>
      <c r="E10" s="11"/>
      <c r="F10" s="10"/>
      <c r="G10" s="11"/>
      <c r="H10" s="10"/>
      <c r="I10" s="11"/>
      <c r="J10" s="10"/>
      <c r="K10" s="12"/>
    </row>
    <row r="11" spans="1:13" x14ac:dyDescent="0.25">
      <c r="A11" s="13" t="s">
        <v>14</v>
      </c>
      <c r="B11" s="14"/>
      <c r="C11" s="15"/>
      <c r="D11" s="14"/>
      <c r="E11" s="15"/>
      <c r="F11" s="14"/>
      <c r="G11" s="15"/>
      <c r="H11" s="14"/>
      <c r="I11" s="15"/>
      <c r="J11" s="14"/>
      <c r="K11" s="16"/>
    </row>
    <row r="12" spans="1:13" x14ac:dyDescent="0.25">
      <c r="A12" s="14"/>
      <c r="B12" s="14"/>
      <c r="C12" s="15"/>
      <c r="D12" s="14"/>
      <c r="E12" s="15"/>
      <c r="F12" s="14"/>
      <c r="G12" s="15"/>
      <c r="H12" s="14"/>
      <c r="I12" s="15"/>
      <c r="J12" s="14"/>
      <c r="K12" s="16"/>
    </row>
    <row r="13" spans="1:13" ht="34.5" x14ac:dyDescent="0.25">
      <c r="A13" s="31" t="s">
        <v>28</v>
      </c>
      <c r="B13" s="18">
        <v>42332</v>
      </c>
      <c r="C13" s="30" t="s">
        <v>27</v>
      </c>
      <c r="D13" s="34">
        <v>24971956.75</v>
      </c>
      <c r="E13" s="20">
        <v>960460</v>
      </c>
      <c r="F13" s="21">
        <f>440601.1+431022.82+440601.1</f>
        <v>1312225.02</v>
      </c>
      <c r="G13" s="20">
        <f>SUM(E13:F13)</f>
        <v>2272685.02</v>
      </c>
      <c r="H13" s="21">
        <f>960460*1</f>
        <v>960460</v>
      </c>
      <c r="I13" s="20">
        <v>423654.9</v>
      </c>
      <c r="J13" s="21">
        <f>SUM(H13:I13)</f>
        <v>1384114.9</v>
      </c>
      <c r="K13" s="35">
        <f>D13-E13</f>
        <v>24011496.75</v>
      </c>
    </row>
    <row r="14" spans="1:13" x14ac:dyDescent="0.25">
      <c r="A14" s="25"/>
      <c r="B14" s="14"/>
      <c r="C14" s="15"/>
      <c r="D14" s="34"/>
      <c r="E14" s="20"/>
      <c r="F14" s="21"/>
      <c r="G14" s="20"/>
      <c r="H14" s="21"/>
      <c r="I14" s="20"/>
      <c r="J14" s="21"/>
      <c r="K14" s="35"/>
      <c r="M14" s="32"/>
    </row>
    <row r="15" spans="1:13" ht="30" x14ac:dyDescent="0.25">
      <c r="A15" s="31" t="s">
        <v>28</v>
      </c>
      <c r="B15" s="24" t="s">
        <v>17</v>
      </c>
      <c r="C15" s="19" t="s">
        <v>18</v>
      </c>
      <c r="D15" s="34">
        <v>20000000</v>
      </c>
      <c r="E15" s="20">
        <f>13305564.47+(557869.64*4)+(557869.64*4)+(557869.64*3)</f>
        <v>19442130.509999998</v>
      </c>
      <c r="F15" s="21">
        <f>8386624.91+151862.81+136181.33+125176.77+113897.11+89992.78+77031.86+66760.94+56245.48+45974.57+33380.47+22253.65</f>
        <v>9305382.6799999997</v>
      </c>
      <c r="G15" s="20">
        <f>SUM(E15:F15)</f>
        <v>28747513.189999998</v>
      </c>
      <c r="H15" s="21">
        <f>557869.64</f>
        <v>557869.64</v>
      </c>
      <c r="I15" s="20">
        <v>12105</v>
      </c>
      <c r="J15" s="21">
        <f>SUM(H15:I15)</f>
        <v>569974.64</v>
      </c>
      <c r="K15" s="35">
        <f>D15-E15</f>
        <v>557869.49000000209</v>
      </c>
      <c r="M15" s="32"/>
    </row>
    <row r="16" spans="1:13" x14ac:dyDescent="0.25">
      <c r="A16" s="31"/>
      <c r="B16" s="24"/>
      <c r="C16" s="19"/>
      <c r="D16" s="34"/>
      <c r="E16" s="20"/>
      <c r="F16" s="21"/>
      <c r="G16" s="20"/>
      <c r="H16" s="21"/>
      <c r="I16" s="20"/>
      <c r="J16" s="21"/>
      <c r="K16" s="35"/>
      <c r="M16" s="32"/>
    </row>
    <row r="17" spans="1:13" x14ac:dyDescent="0.25">
      <c r="A17" s="31"/>
      <c r="B17" s="24"/>
      <c r="C17" s="19"/>
      <c r="D17" s="34"/>
      <c r="E17" s="20"/>
      <c r="F17" s="21"/>
      <c r="G17" s="20"/>
      <c r="H17" s="21"/>
      <c r="I17" s="20"/>
      <c r="J17" s="21"/>
      <c r="K17" s="35"/>
      <c r="M17" s="32"/>
    </row>
    <row r="18" spans="1:13" x14ac:dyDescent="0.25">
      <c r="A18" s="17" t="s">
        <v>15</v>
      </c>
      <c r="B18" s="18">
        <v>37329</v>
      </c>
      <c r="C18" s="19" t="s">
        <v>16</v>
      </c>
      <c r="D18" s="34">
        <v>5382510.7000000002</v>
      </c>
      <c r="E18" s="20">
        <f>2981579.4+286035.01+303197.12+321388.93+340672.25+361112.6</f>
        <v>4593985.3100000005</v>
      </c>
      <c r="F18" s="21">
        <f>5482344.81+144055.89+126893.78+108701.95+89418.59+68978.27</f>
        <v>6020393.2899999991</v>
      </c>
      <c r="G18" s="20">
        <f>SUM(E18:F18)</f>
        <v>10614378.6</v>
      </c>
      <c r="H18" s="21">
        <v>382779.33</v>
      </c>
      <c r="I18" s="20">
        <v>47311.51</v>
      </c>
      <c r="J18" s="21">
        <f>SUM(H18:I18)</f>
        <v>430090.84</v>
      </c>
      <c r="K18" s="35">
        <f>D18-E18</f>
        <v>788525.38999999966</v>
      </c>
      <c r="M18" s="32"/>
    </row>
    <row r="19" spans="1:13" x14ac:dyDescent="0.25">
      <c r="A19" s="25"/>
      <c r="B19" s="14"/>
      <c r="C19" s="15"/>
      <c r="D19" s="21"/>
      <c r="E19" s="20"/>
      <c r="F19" s="21"/>
      <c r="G19" s="20"/>
      <c r="H19" s="21"/>
      <c r="I19" s="20"/>
      <c r="J19" s="21"/>
      <c r="K19" s="22"/>
    </row>
    <row r="20" spans="1:13" x14ac:dyDescent="0.25">
      <c r="A20" s="23"/>
      <c r="B20" s="14"/>
      <c r="C20" s="15"/>
      <c r="D20" s="14"/>
      <c r="E20" s="15"/>
      <c r="F20" s="14"/>
      <c r="G20" s="15"/>
      <c r="H20" s="14"/>
      <c r="I20" s="15"/>
      <c r="J20" s="14"/>
      <c r="K20" s="16"/>
    </row>
    <row r="21" spans="1:13" s="28" customFormat="1" ht="24.75" customHeight="1" thickBot="1" x14ac:dyDescent="0.3">
      <c r="A21" s="67" t="s">
        <v>19</v>
      </c>
      <c r="B21" s="68"/>
      <c r="C21" s="69"/>
      <c r="D21" s="26">
        <f t="shared" ref="D21:K21" si="0">SUM(D13:D20)</f>
        <v>50354467.450000003</v>
      </c>
      <c r="E21" s="27">
        <f t="shared" si="0"/>
        <v>24996575.82</v>
      </c>
      <c r="F21" s="27">
        <f t="shared" si="0"/>
        <v>16638000.989999998</v>
      </c>
      <c r="G21" s="27">
        <f t="shared" si="0"/>
        <v>41634576.809999995</v>
      </c>
      <c r="H21" s="27">
        <f t="shared" si="0"/>
        <v>1901108.9700000002</v>
      </c>
      <c r="I21" s="27">
        <f t="shared" si="0"/>
        <v>483071.41000000003</v>
      </c>
      <c r="J21" s="27">
        <f t="shared" si="0"/>
        <v>2384180.38</v>
      </c>
      <c r="K21" s="26">
        <f t="shared" si="0"/>
        <v>25357891.630000003</v>
      </c>
    </row>
    <row r="22" spans="1:13" ht="15.75" thickTop="1" x14ac:dyDescent="0.25">
      <c r="E22" s="29"/>
      <c r="F22" s="29"/>
      <c r="K22" s="33"/>
    </row>
    <row r="23" spans="1:13" x14ac:dyDescent="0.25">
      <c r="H23" s="29"/>
      <c r="K23" s="29"/>
    </row>
    <row r="24" spans="1:13" x14ac:dyDescent="0.25">
      <c r="C24" s="3" t="s">
        <v>20</v>
      </c>
      <c r="H24" s="3" t="s">
        <v>21</v>
      </c>
    </row>
    <row r="27" spans="1:13" x14ac:dyDescent="0.25">
      <c r="C27" s="5" t="s">
        <v>22</v>
      </c>
      <c r="H27" s="5" t="s">
        <v>33</v>
      </c>
    </row>
    <row r="28" spans="1:13" x14ac:dyDescent="0.25">
      <c r="C28" s="3" t="s">
        <v>24</v>
      </c>
      <c r="H28" s="3" t="s">
        <v>25</v>
      </c>
    </row>
  </sheetData>
  <mergeCells count="13">
    <mergeCell ref="H8:J8"/>
    <mergeCell ref="K8:K9"/>
    <mergeCell ref="A21:C21"/>
    <mergeCell ref="A1:K1"/>
    <mergeCell ref="A2:K2"/>
    <mergeCell ref="A3:K3"/>
    <mergeCell ref="A4:K4"/>
    <mergeCell ref="E5:G5"/>
    <mergeCell ref="A8:A9"/>
    <mergeCell ref="B8:B9"/>
    <mergeCell ref="C8:C9"/>
    <mergeCell ref="D8:D9"/>
    <mergeCell ref="E8:G8"/>
  </mergeCells>
  <printOptions horizontalCentered="1"/>
  <pageMargins left="0.5" right="0.5" top="0.5" bottom="0.25" header="0.25" footer="0.3"/>
  <pageSetup scale="72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showGridLines="0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D13" sqref="D13"/>
    </sheetView>
  </sheetViews>
  <sheetFormatPr defaultColWidth="9.140625" defaultRowHeight="15" x14ac:dyDescent="0.25"/>
  <cols>
    <col min="1" max="1" width="23.42578125" style="3" customWidth="1"/>
    <col min="2" max="2" width="12.42578125" style="3" customWidth="1"/>
    <col min="3" max="3" width="10.140625" style="3" customWidth="1"/>
    <col min="4" max="4" width="19.42578125" style="3" bestFit="1" customWidth="1"/>
    <col min="5" max="7" width="15.7109375" style="3" bestFit="1" customWidth="1"/>
    <col min="8" max="9" width="14.28515625" style="3" customWidth="1"/>
    <col min="10" max="10" width="14.7109375" style="3" customWidth="1"/>
    <col min="11" max="11" width="19" style="3" customWidth="1"/>
    <col min="12" max="12" width="18.5703125" style="3" customWidth="1"/>
    <col min="13" max="13" width="17.5703125" style="3" customWidth="1"/>
    <col min="14" max="16384" width="9.140625" style="3"/>
  </cols>
  <sheetData>
    <row r="1" spans="1:13" s="2" customFormat="1" ht="20.25" x14ac:dyDescent="0.3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1"/>
      <c r="M1" s="1"/>
    </row>
    <row r="2" spans="1:13" s="2" customFormat="1" ht="20.25" x14ac:dyDescent="0.3">
      <c r="A2" s="75" t="s">
        <v>31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1"/>
      <c r="M2" s="1"/>
    </row>
    <row r="3" spans="1:13" s="2" customFormat="1" ht="20.25" x14ac:dyDescent="0.3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1"/>
      <c r="M3" s="1"/>
    </row>
    <row r="4" spans="1:13" s="2" customFormat="1" ht="20.25" x14ac:dyDescent="0.3">
      <c r="A4" s="75" t="s">
        <v>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1"/>
      <c r="M4" s="1"/>
    </row>
    <row r="5" spans="1:13" x14ac:dyDescent="0.25">
      <c r="E5" s="76" t="s">
        <v>30</v>
      </c>
      <c r="F5" s="76"/>
      <c r="G5" s="76"/>
      <c r="K5" s="4" t="s">
        <v>3</v>
      </c>
    </row>
    <row r="6" spans="1:13" x14ac:dyDescent="0.25">
      <c r="A6" s="5" t="s">
        <v>4</v>
      </c>
      <c r="K6" s="6" t="s">
        <v>5</v>
      </c>
    </row>
    <row r="8" spans="1:13" s="7" customFormat="1" ht="14.25" x14ac:dyDescent="0.25">
      <c r="A8" s="65" t="s">
        <v>6</v>
      </c>
      <c r="B8" s="65" t="s">
        <v>7</v>
      </c>
      <c r="C8" s="70" t="s">
        <v>8</v>
      </c>
      <c r="D8" s="65" t="s">
        <v>9</v>
      </c>
      <c r="E8" s="72" t="s">
        <v>29</v>
      </c>
      <c r="F8" s="73"/>
      <c r="G8" s="74"/>
      <c r="H8" s="63" t="s">
        <v>26</v>
      </c>
      <c r="I8" s="64"/>
      <c r="J8" s="64"/>
      <c r="K8" s="65" t="s">
        <v>10</v>
      </c>
    </row>
    <row r="9" spans="1:13" s="7" customFormat="1" ht="14.25" x14ac:dyDescent="0.25">
      <c r="A9" s="66"/>
      <c r="B9" s="66"/>
      <c r="C9" s="71"/>
      <c r="D9" s="66"/>
      <c r="E9" s="8" t="s">
        <v>11</v>
      </c>
      <c r="F9" s="8" t="s">
        <v>12</v>
      </c>
      <c r="G9" s="8" t="s">
        <v>13</v>
      </c>
      <c r="H9" s="8" t="s">
        <v>11</v>
      </c>
      <c r="I9" s="8" t="s">
        <v>12</v>
      </c>
      <c r="J9" s="8" t="s">
        <v>13</v>
      </c>
      <c r="K9" s="66"/>
    </row>
    <row r="10" spans="1:13" x14ac:dyDescent="0.25">
      <c r="A10" s="9"/>
      <c r="B10" s="10"/>
      <c r="C10" s="11"/>
      <c r="D10" s="10"/>
      <c r="E10" s="11"/>
      <c r="F10" s="10"/>
      <c r="G10" s="11"/>
      <c r="H10" s="10"/>
      <c r="I10" s="11"/>
      <c r="J10" s="10"/>
      <c r="K10" s="12"/>
    </row>
    <row r="11" spans="1:13" x14ac:dyDescent="0.25">
      <c r="A11" s="13" t="s">
        <v>14</v>
      </c>
      <c r="B11" s="14"/>
      <c r="C11" s="15"/>
      <c r="D11" s="14"/>
      <c r="E11" s="15"/>
      <c r="F11" s="14"/>
      <c r="G11" s="15"/>
      <c r="H11" s="14"/>
      <c r="I11" s="15"/>
      <c r="J11" s="14"/>
      <c r="K11" s="16"/>
    </row>
    <row r="12" spans="1:13" x14ac:dyDescent="0.25">
      <c r="A12" s="14"/>
      <c r="B12" s="14"/>
      <c r="C12" s="15"/>
      <c r="D12" s="14"/>
      <c r="E12" s="15"/>
      <c r="F12" s="14"/>
      <c r="G12" s="15"/>
      <c r="H12" s="14"/>
      <c r="I12" s="15"/>
      <c r="J12" s="14"/>
      <c r="K12" s="16"/>
    </row>
    <row r="13" spans="1:13" ht="34.5" x14ac:dyDescent="0.25">
      <c r="A13" s="31" t="s">
        <v>28</v>
      </c>
      <c r="B13" s="18">
        <v>42332</v>
      </c>
      <c r="C13" s="30" t="s">
        <v>27</v>
      </c>
      <c r="D13" s="34">
        <v>24971956.75</v>
      </c>
      <c r="E13" s="20">
        <v>0</v>
      </c>
      <c r="F13" s="21">
        <f>440601.1+431022.82</f>
        <v>871623.91999999993</v>
      </c>
      <c r="G13" s="20">
        <f>SUM(E13:F13)</f>
        <v>871623.91999999993</v>
      </c>
      <c r="H13" s="21">
        <f>960460*2</f>
        <v>1920920</v>
      </c>
      <c r="I13" s="20">
        <f>440601.1+423654.9</f>
        <v>864256</v>
      </c>
      <c r="J13" s="21">
        <f>SUM(H13:I13)</f>
        <v>2785176</v>
      </c>
      <c r="K13" s="35">
        <f>D13-E13</f>
        <v>24971956.75</v>
      </c>
    </row>
    <row r="14" spans="1:13" x14ac:dyDescent="0.25">
      <c r="A14" s="25"/>
      <c r="B14" s="14"/>
      <c r="C14" s="15"/>
      <c r="D14" s="34"/>
      <c r="E14" s="20"/>
      <c r="F14" s="21"/>
      <c r="G14" s="20"/>
      <c r="H14" s="21"/>
      <c r="I14" s="20"/>
      <c r="J14" s="21"/>
      <c r="K14" s="35"/>
      <c r="M14" s="32"/>
    </row>
    <row r="15" spans="1:13" ht="30" x14ac:dyDescent="0.25">
      <c r="A15" s="31" t="s">
        <v>28</v>
      </c>
      <c r="B15" s="24" t="s">
        <v>17</v>
      </c>
      <c r="C15" s="19" t="s">
        <v>18</v>
      </c>
      <c r="D15" s="34">
        <v>20000000</v>
      </c>
      <c r="E15" s="20">
        <f>13305564.47+(557869.64*4)+(557869.64*4)+(557869.64*2)</f>
        <v>18884260.870000001</v>
      </c>
      <c r="F15" s="21">
        <f>8386624.91+151862.81+136181.33+125176.77+113897.11+89992.78+77031.86+66760.94+56245.48+45974.57+33380.47</f>
        <v>9283129.0299999993</v>
      </c>
      <c r="G15" s="20">
        <f>SUM(E15:F15)</f>
        <v>28167389.899999999</v>
      </c>
      <c r="H15" s="21">
        <f>557869.64+557869.49</f>
        <v>1115739.1299999999</v>
      </c>
      <c r="I15" s="20">
        <f>25035.35+12105</f>
        <v>37140.35</v>
      </c>
      <c r="J15" s="21">
        <f>SUM(H15:I15)</f>
        <v>1152879.48</v>
      </c>
      <c r="K15" s="35">
        <f>D15-E15</f>
        <v>1115739.129999999</v>
      </c>
      <c r="M15" s="32"/>
    </row>
    <row r="16" spans="1:13" x14ac:dyDescent="0.25">
      <c r="A16" s="31"/>
      <c r="B16" s="24"/>
      <c r="C16" s="19"/>
      <c r="D16" s="34"/>
      <c r="E16" s="20"/>
      <c r="F16" s="21"/>
      <c r="G16" s="20"/>
      <c r="H16" s="21"/>
      <c r="I16" s="20"/>
      <c r="J16" s="21"/>
      <c r="K16" s="35"/>
      <c r="M16" s="32"/>
    </row>
    <row r="17" spans="1:13" x14ac:dyDescent="0.25">
      <c r="A17" s="31"/>
      <c r="B17" s="24"/>
      <c r="C17" s="19"/>
      <c r="D17" s="34"/>
      <c r="E17" s="20"/>
      <c r="F17" s="21"/>
      <c r="G17" s="20"/>
      <c r="H17" s="21"/>
      <c r="I17" s="20"/>
      <c r="J17" s="21"/>
      <c r="K17" s="35"/>
      <c r="M17" s="32"/>
    </row>
    <row r="18" spans="1:13" x14ac:dyDescent="0.25">
      <c r="A18" s="17" t="s">
        <v>15</v>
      </c>
      <c r="B18" s="18">
        <v>37329</v>
      </c>
      <c r="C18" s="19" t="s">
        <v>16</v>
      </c>
      <c r="D18" s="34">
        <v>5382510.7000000002</v>
      </c>
      <c r="E18" s="20">
        <f>2981579.4+286035.01+303197.12+321388.93+340672.25+361112.6</f>
        <v>4593985.3100000005</v>
      </c>
      <c r="F18" s="21">
        <f>5482344.81+144055.89+126893.78+108701.95+89418.59+68978.27</f>
        <v>6020393.2899999991</v>
      </c>
      <c r="G18" s="20">
        <f>SUM(E18:F18)</f>
        <v>10614378.6</v>
      </c>
      <c r="H18" s="21">
        <v>382779.33</v>
      </c>
      <c r="I18" s="20">
        <v>47311.51</v>
      </c>
      <c r="J18" s="21">
        <f>SUM(H18:I18)</f>
        <v>430090.84</v>
      </c>
      <c r="K18" s="35">
        <f>D18-E18</f>
        <v>788525.38999999966</v>
      </c>
      <c r="M18" s="32"/>
    </row>
    <row r="19" spans="1:13" x14ac:dyDescent="0.25">
      <c r="A19" s="25"/>
      <c r="B19" s="14"/>
      <c r="C19" s="15"/>
      <c r="D19" s="21"/>
      <c r="E19" s="20"/>
      <c r="F19" s="21"/>
      <c r="G19" s="20"/>
      <c r="H19" s="21"/>
      <c r="I19" s="20"/>
      <c r="J19" s="21"/>
      <c r="K19" s="22"/>
    </row>
    <row r="20" spans="1:13" x14ac:dyDescent="0.25">
      <c r="A20" s="23"/>
      <c r="B20" s="14"/>
      <c r="C20" s="15"/>
      <c r="D20" s="14"/>
      <c r="E20" s="15"/>
      <c r="F20" s="14"/>
      <c r="G20" s="15"/>
      <c r="H20" s="14"/>
      <c r="I20" s="15"/>
      <c r="J20" s="14"/>
      <c r="K20" s="16"/>
    </row>
    <row r="21" spans="1:13" s="28" customFormat="1" ht="24.75" customHeight="1" thickBot="1" x14ac:dyDescent="0.3">
      <c r="A21" s="67" t="s">
        <v>19</v>
      </c>
      <c r="B21" s="68"/>
      <c r="C21" s="69"/>
      <c r="D21" s="26">
        <f t="shared" ref="D21:K21" si="0">SUM(D13:D20)</f>
        <v>50354467.450000003</v>
      </c>
      <c r="E21" s="27">
        <f t="shared" si="0"/>
        <v>23478246.18</v>
      </c>
      <c r="F21" s="27">
        <f t="shared" si="0"/>
        <v>16175146.239999998</v>
      </c>
      <c r="G21" s="27">
        <f t="shared" si="0"/>
        <v>39653392.420000002</v>
      </c>
      <c r="H21" s="27">
        <f t="shared" si="0"/>
        <v>3419438.46</v>
      </c>
      <c r="I21" s="27">
        <f t="shared" si="0"/>
        <v>948707.86</v>
      </c>
      <c r="J21" s="27">
        <f t="shared" si="0"/>
        <v>4368146.32</v>
      </c>
      <c r="K21" s="26">
        <f t="shared" si="0"/>
        <v>26876221.27</v>
      </c>
    </row>
    <row r="22" spans="1:13" ht="15.75" thickTop="1" x14ac:dyDescent="0.25">
      <c r="E22" s="29"/>
      <c r="F22" s="29"/>
      <c r="K22" s="33"/>
    </row>
    <row r="23" spans="1:13" x14ac:dyDescent="0.25">
      <c r="H23" s="29"/>
      <c r="K23" s="29"/>
    </row>
    <row r="24" spans="1:13" x14ac:dyDescent="0.25">
      <c r="C24" s="3" t="s">
        <v>20</v>
      </c>
      <c r="H24" s="3" t="s">
        <v>21</v>
      </c>
    </row>
    <row r="27" spans="1:13" x14ac:dyDescent="0.25">
      <c r="C27" s="5" t="s">
        <v>22</v>
      </c>
      <c r="H27" s="5" t="s">
        <v>23</v>
      </c>
    </row>
    <row r="28" spans="1:13" x14ac:dyDescent="0.25">
      <c r="C28" s="3" t="s">
        <v>24</v>
      </c>
      <c r="H28" s="3" t="s">
        <v>25</v>
      </c>
    </row>
  </sheetData>
  <mergeCells count="13">
    <mergeCell ref="A21:C21"/>
    <mergeCell ref="K8:K9"/>
    <mergeCell ref="E5:G5"/>
    <mergeCell ref="A1:K1"/>
    <mergeCell ref="A2:K2"/>
    <mergeCell ref="A3:K3"/>
    <mergeCell ref="A4:K4"/>
    <mergeCell ref="A8:A9"/>
    <mergeCell ref="B8:B9"/>
    <mergeCell ref="C8:C9"/>
    <mergeCell ref="D8:D9"/>
    <mergeCell ref="E8:G8"/>
    <mergeCell ref="H8:J8"/>
  </mergeCells>
  <printOptions horizontalCentered="1"/>
  <pageMargins left="0.5" right="0.5" top="0.5" bottom="0.25" header="0.25" footer="0.3"/>
  <pageSetup scale="72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zoomScaleNormal="100" workbookViewId="0">
      <pane ySplit="8" topLeftCell="A9" activePane="bottomLeft" state="frozen"/>
      <selection pane="bottomLeft" activeCell="G20" sqref="G20"/>
    </sheetView>
  </sheetViews>
  <sheetFormatPr defaultRowHeight="15" x14ac:dyDescent="0.25"/>
  <cols>
    <col min="1" max="1" width="19.5703125" style="3" customWidth="1"/>
    <col min="2" max="2" width="10.42578125" style="52" customWidth="1"/>
    <col min="3" max="3" width="16.5703125" style="52" customWidth="1"/>
    <col min="4" max="4" width="17" style="3" customWidth="1"/>
    <col min="5" max="5" width="25" style="3" customWidth="1"/>
    <col min="6" max="8" width="15.7109375" style="3" bestFit="1" customWidth="1"/>
    <col min="9" max="10" width="14.140625" style="3" customWidth="1"/>
    <col min="11" max="11" width="14.28515625" style="3" customWidth="1"/>
    <col min="12" max="12" width="15.28515625" style="3" customWidth="1"/>
  </cols>
  <sheetData>
    <row r="1" spans="1:12" x14ac:dyDescent="0.25">
      <c r="A1" s="9" t="s">
        <v>34</v>
      </c>
      <c r="B1" s="54"/>
      <c r="C1" s="54"/>
      <c r="D1" s="11"/>
      <c r="E1" s="11"/>
      <c r="F1" s="11"/>
      <c r="G1" s="11"/>
      <c r="H1" s="11"/>
      <c r="I1" s="11"/>
      <c r="J1" s="11"/>
      <c r="K1" s="11"/>
      <c r="L1" s="12"/>
    </row>
    <row r="2" spans="1:12" x14ac:dyDescent="0.25">
      <c r="A2" s="80" t="s">
        <v>35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2"/>
    </row>
    <row r="3" spans="1:12" x14ac:dyDescent="0.25">
      <c r="A3" s="80" t="s">
        <v>36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2"/>
    </row>
    <row r="4" spans="1:12" ht="18" customHeight="1" x14ac:dyDescent="0.25">
      <c r="A4" s="36"/>
      <c r="B4" s="37"/>
      <c r="C4" s="37"/>
      <c r="D4" s="38"/>
      <c r="E4" s="38"/>
      <c r="F4" s="38"/>
      <c r="G4" s="38"/>
      <c r="H4" s="38"/>
      <c r="I4" s="38"/>
      <c r="J4" s="38"/>
      <c r="K4" s="38"/>
      <c r="L4" s="39"/>
    </row>
    <row r="5" spans="1:12" s="40" customFormat="1" x14ac:dyDescent="0.25">
      <c r="A5" s="70" t="s">
        <v>6</v>
      </c>
      <c r="B5" s="65" t="s">
        <v>37</v>
      </c>
      <c r="C5" s="70" t="s">
        <v>8</v>
      </c>
      <c r="D5" s="65" t="s">
        <v>9</v>
      </c>
      <c r="E5" s="70" t="s">
        <v>38</v>
      </c>
      <c r="F5" s="85" t="s">
        <v>29</v>
      </c>
      <c r="G5" s="86"/>
      <c r="H5" s="87"/>
      <c r="I5" s="91" t="s">
        <v>39</v>
      </c>
      <c r="J5" s="92"/>
      <c r="K5" s="93"/>
      <c r="L5" s="94" t="s">
        <v>10</v>
      </c>
    </row>
    <row r="6" spans="1:12" s="40" customFormat="1" x14ac:dyDescent="0.25">
      <c r="A6" s="83"/>
      <c r="B6" s="84"/>
      <c r="C6" s="83"/>
      <c r="D6" s="84"/>
      <c r="E6" s="83"/>
      <c r="F6" s="88"/>
      <c r="G6" s="89"/>
      <c r="H6" s="90"/>
      <c r="I6" s="77" t="s">
        <v>40</v>
      </c>
      <c r="J6" s="78"/>
      <c r="K6" s="79"/>
      <c r="L6" s="95"/>
    </row>
    <row r="7" spans="1:12" s="40" customFormat="1" x14ac:dyDescent="0.25">
      <c r="A7" s="83"/>
      <c r="B7" s="84"/>
      <c r="C7" s="83"/>
      <c r="D7" s="84"/>
      <c r="E7" s="83"/>
      <c r="F7" s="41" t="s">
        <v>11</v>
      </c>
      <c r="G7" s="41" t="s">
        <v>41</v>
      </c>
      <c r="H7" s="41" t="s">
        <v>13</v>
      </c>
      <c r="I7" s="41" t="s">
        <v>11</v>
      </c>
      <c r="J7" s="41" t="s">
        <v>12</v>
      </c>
      <c r="K7" s="41" t="s">
        <v>13</v>
      </c>
      <c r="L7" s="95"/>
    </row>
    <row r="8" spans="1:12" s="43" customFormat="1" ht="12.75" customHeight="1" x14ac:dyDescent="0.2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</row>
    <row r="9" spans="1:12" x14ac:dyDescent="0.25">
      <c r="A9" s="10"/>
      <c r="B9" s="44"/>
      <c r="C9" s="44"/>
      <c r="D9" s="10"/>
      <c r="E9" s="10"/>
      <c r="F9" s="10"/>
      <c r="G9" s="10"/>
      <c r="H9" s="10"/>
      <c r="I9" s="10"/>
      <c r="J9" s="10"/>
      <c r="K9" s="10"/>
      <c r="L9" s="10"/>
    </row>
    <row r="10" spans="1:12" ht="30" x14ac:dyDescent="0.25">
      <c r="A10" s="45" t="s">
        <v>28</v>
      </c>
      <c r="B10" s="46">
        <v>42332</v>
      </c>
      <c r="C10" s="47" t="s">
        <v>27</v>
      </c>
      <c r="D10" s="48">
        <v>24971956.75</v>
      </c>
      <c r="E10" s="17" t="s">
        <v>42</v>
      </c>
      <c r="F10" s="48">
        <f>960460+960460</f>
        <v>1920920</v>
      </c>
      <c r="G10" s="48">
        <f>1312225.02+423654.9</f>
        <v>1735879.92</v>
      </c>
      <c r="H10" s="48">
        <f>SUM(F10:G10)</f>
        <v>3656799.92</v>
      </c>
      <c r="I10" s="48">
        <f>960460+960460+960460+960460</f>
        <v>3841840</v>
      </c>
      <c r="J10" s="48">
        <f>406708.7+377052.86+372816.31+355870.11</f>
        <v>1512447.98</v>
      </c>
      <c r="K10" s="48">
        <f>SUM(I10:J10)</f>
        <v>5354287.9800000004</v>
      </c>
      <c r="L10" s="48">
        <f>D10-F10</f>
        <v>23051036.75</v>
      </c>
    </row>
    <row r="11" spans="1:12" x14ac:dyDescent="0.25">
      <c r="A11" s="31"/>
      <c r="B11" s="46"/>
      <c r="C11" s="47"/>
      <c r="D11" s="48"/>
      <c r="E11" s="17"/>
      <c r="F11" s="48"/>
      <c r="G11" s="48"/>
      <c r="H11" s="48"/>
      <c r="I11" s="48"/>
      <c r="J11" s="48"/>
      <c r="K11" s="48"/>
      <c r="L11" s="48"/>
    </row>
    <row r="12" spans="1:12" ht="30" x14ac:dyDescent="0.25">
      <c r="A12" s="31" t="s">
        <v>28</v>
      </c>
      <c r="B12" s="49" t="s">
        <v>17</v>
      </c>
      <c r="C12" s="49" t="s">
        <v>18</v>
      </c>
      <c r="D12" s="48">
        <v>20000000</v>
      </c>
      <c r="E12" s="45" t="s">
        <v>43</v>
      </c>
      <c r="F12" s="48">
        <f>19442130.51+557869.49</f>
        <v>20000000</v>
      </c>
      <c r="G12" s="48">
        <f>9305382.68+12105</f>
        <v>9317487.6799999997</v>
      </c>
      <c r="H12" s="48">
        <f>SUM(F12:G12)</f>
        <v>29317487.68</v>
      </c>
      <c r="I12" s="48"/>
      <c r="J12" s="48"/>
      <c r="K12" s="48">
        <f>SUM(I12:J12)</f>
        <v>0</v>
      </c>
      <c r="L12" s="48">
        <f>D12-F12</f>
        <v>0</v>
      </c>
    </row>
    <row r="13" spans="1:12" x14ac:dyDescent="0.25">
      <c r="A13" s="14"/>
      <c r="B13" s="49"/>
      <c r="C13" s="49"/>
      <c r="D13" s="14"/>
      <c r="E13" s="14"/>
      <c r="F13" s="48"/>
      <c r="G13" s="48"/>
      <c r="H13" s="48"/>
      <c r="I13" s="48"/>
      <c r="J13" s="48"/>
      <c r="K13" s="48"/>
      <c r="L13" s="48"/>
    </row>
    <row r="14" spans="1:12" x14ac:dyDescent="0.25">
      <c r="A14" s="14" t="s">
        <v>15</v>
      </c>
      <c r="B14" s="46">
        <v>37329</v>
      </c>
      <c r="C14" s="49" t="s">
        <v>16</v>
      </c>
      <c r="D14" s="48">
        <v>5382510.7000000002</v>
      </c>
      <c r="E14" s="14" t="s">
        <v>44</v>
      </c>
      <c r="F14" s="48">
        <f>4593985.31+382779.33</f>
        <v>4976764.6399999997</v>
      </c>
      <c r="G14" s="48">
        <f>6020393.29+47311.51</f>
        <v>6067704.7999999998</v>
      </c>
      <c r="H14" s="48">
        <f>SUM(F14:G14)</f>
        <v>11044469.439999999</v>
      </c>
      <c r="I14" s="48">
        <v>405746.09</v>
      </c>
      <c r="J14" s="48">
        <v>24344.78</v>
      </c>
      <c r="K14" s="48">
        <f>SUM(I14:J14)</f>
        <v>430090.87</v>
      </c>
      <c r="L14" s="48">
        <f>D14-F14</f>
        <v>405746.06000000052</v>
      </c>
    </row>
    <row r="15" spans="1:12" x14ac:dyDescent="0.25">
      <c r="A15" s="14"/>
      <c r="B15" s="46"/>
      <c r="C15" s="49"/>
      <c r="D15" s="48"/>
      <c r="E15" s="14"/>
      <c r="F15" s="48"/>
      <c r="G15" s="48"/>
      <c r="H15" s="48"/>
      <c r="I15" s="48"/>
      <c r="J15" s="48"/>
      <c r="K15" s="48"/>
      <c r="L15" s="48"/>
    </row>
    <row r="16" spans="1:12" x14ac:dyDescent="0.25">
      <c r="A16" s="14"/>
      <c r="B16" s="49"/>
      <c r="C16" s="49"/>
      <c r="D16" s="14"/>
      <c r="E16" s="14"/>
      <c r="F16" s="48"/>
      <c r="G16" s="48"/>
      <c r="H16" s="48"/>
      <c r="I16" s="48"/>
      <c r="J16" s="48"/>
      <c r="K16" s="48"/>
      <c r="L16" s="48"/>
    </row>
    <row r="17" spans="1:12" s="56" customFormat="1" ht="15.75" thickBot="1" x14ac:dyDescent="0.3">
      <c r="A17" s="57" t="s">
        <v>59</v>
      </c>
      <c r="B17" s="58"/>
      <c r="C17" s="58"/>
      <c r="D17" s="59">
        <f>SUM(D10:D16)</f>
        <v>50354467.450000003</v>
      </c>
      <c r="E17" s="57"/>
      <c r="F17" s="59">
        <f>SUM(F10:F16)</f>
        <v>26897684.640000001</v>
      </c>
      <c r="G17" s="59">
        <f t="shared" ref="G17:L17" si="0">SUM(G10:G16)</f>
        <v>17121072.399999999</v>
      </c>
      <c r="H17" s="59">
        <f t="shared" si="0"/>
        <v>44018757.039999999</v>
      </c>
      <c r="I17" s="59">
        <f t="shared" si="0"/>
        <v>4247586.09</v>
      </c>
      <c r="J17" s="59">
        <f t="shared" si="0"/>
        <v>1536792.76</v>
      </c>
      <c r="K17" s="59">
        <f t="shared" si="0"/>
        <v>5784378.8500000006</v>
      </c>
      <c r="L17" s="59">
        <f t="shared" si="0"/>
        <v>23456782.810000002</v>
      </c>
    </row>
    <row r="18" spans="1:12" ht="15.75" thickTop="1" x14ac:dyDescent="0.25"/>
    <row r="20" spans="1:12" s="3" customFormat="1" x14ac:dyDescent="0.25">
      <c r="A20" s="3" t="s">
        <v>20</v>
      </c>
      <c r="B20" s="52"/>
      <c r="C20" s="52"/>
      <c r="I20" s="3" t="s">
        <v>45</v>
      </c>
    </row>
    <row r="23" spans="1:12" s="3" customFormat="1" x14ac:dyDescent="0.25">
      <c r="A23" s="5" t="s">
        <v>22</v>
      </c>
      <c r="B23" s="52"/>
      <c r="C23" s="52"/>
      <c r="I23" s="5" t="s">
        <v>33</v>
      </c>
    </row>
    <row r="24" spans="1:12" s="3" customFormat="1" x14ac:dyDescent="0.25">
      <c r="A24" s="3" t="s">
        <v>46</v>
      </c>
      <c r="B24" s="52"/>
      <c r="C24" s="52"/>
      <c r="I24" s="3" t="s">
        <v>47</v>
      </c>
    </row>
    <row r="29" spans="1:12" s="3" customFormat="1" x14ac:dyDescent="0.25">
      <c r="A29" s="53" t="s">
        <v>48</v>
      </c>
      <c r="B29" s="52"/>
      <c r="C29" s="52"/>
    </row>
    <row r="31" spans="1:12" s="3" customFormat="1" x14ac:dyDescent="0.25">
      <c r="A31" s="3" t="s">
        <v>49</v>
      </c>
      <c r="B31" s="52"/>
      <c r="C31" s="52"/>
    </row>
    <row r="33" spans="1:12" s="3" customFormat="1" x14ac:dyDescent="0.25">
      <c r="A33" s="3" t="s">
        <v>50</v>
      </c>
      <c r="B33" s="52"/>
      <c r="C33" s="52"/>
    </row>
    <row r="34" spans="1:12" s="52" customFormat="1" x14ac:dyDescent="0.25">
      <c r="A34" s="3" t="s">
        <v>51</v>
      </c>
      <c r="D34" s="3"/>
      <c r="E34" s="3"/>
      <c r="F34" s="3"/>
      <c r="G34" s="3"/>
      <c r="H34" s="3"/>
      <c r="I34" s="3"/>
      <c r="J34" s="3"/>
      <c r="K34" s="3"/>
      <c r="L34" s="3"/>
    </row>
    <row r="35" spans="1:12" s="52" customFormat="1" x14ac:dyDescent="0.25">
      <c r="A35" s="3" t="s">
        <v>52</v>
      </c>
      <c r="D35" s="3"/>
      <c r="E35" s="3"/>
      <c r="F35" s="3"/>
      <c r="G35" s="3"/>
      <c r="H35" s="3"/>
      <c r="I35" s="3"/>
      <c r="J35" s="3"/>
      <c r="K35" s="3"/>
      <c r="L35" s="3"/>
    </row>
    <row r="36" spans="1:12" s="52" customFormat="1" x14ac:dyDescent="0.25">
      <c r="A36" s="3" t="s">
        <v>53</v>
      </c>
      <c r="D36" s="3"/>
      <c r="E36" s="3"/>
      <c r="F36" s="3"/>
      <c r="G36" s="3"/>
      <c r="H36" s="3"/>
      <c r="I36" s="3"/>
      <c r="J36" s="3"/>
      <c r="K36" s="3"/>
      <c r="L36" s="3"/>
    </row>
    <row r="37" spans="1:12" s="52" customFormat="1" x14ac:dyDescent="0.25">
      <c r="A37" s="3" t="s">
        <v>54</v>
      </c>
      <c r="D37" s="3"/>
      <c r="E37" s="3"/>
      <c r="F37" s="3"/>
      <c r="G37" s="3"/>
      <c r="H37" s="3"/>
      <c r="I37" s="3"/>
      <c r="J37" s="3"/>
      <c r="K37" s="3"/>
      <c r="L37" s="3"/>
    </row>
    <row r="38" spans="1:12" s="52" customFormat="1" x14ac:dyDescent="0.25">
      <c r="A38" s="3" t="s">
        <v>55</v>
      </c>
      <c r="D38" s="3"/>
      <c r="E38" s="3"/>
      <c r="F38" s="3"/>
      <c r="G38" s="3"/>
      <c r="H38" s="3"/>
      <c r="I38" s="3"/>
      <c r="J38" s="3"/>
      <c r="K38" s="3"/>
      <c r="L38" s="3"/>
    </row>
    <row r="39" spans="1:12" s="52" customFormat="1" x14ac:dyDescent="0.25">
      <c r="A39" s="3" t="s">
        <v>56</v>
      </c>
      <c r="D39" s="3"/>
      <c r="E39" s="3"/>
      <c r="F39" s="3"/>
      <c r="G39" s="3"/>
      <c r="H39" s="3"/>
      <c r="I39" s="3"/>
      <c r="J39" s="3"/>
      <c r="K39" s="3"/>
      <c r="L39" s="3"/>
    </row>
    <row r="40" spans="1:12" s="52" customFormat="1" x14ac:dyDescent="0.25">
      <c r="A40" s="3" t="s">
        <v>57</v>
      </c>
      <c r="D40" s="3"/>
      <c r="E40" s="3"/>
      <c r="F40" s="3"/>
      <c r="G40" s="3"/>
      <c r="H40" s="3"/>
      <c r="I40" s="3"/>
      <c r="J40" s="3"/>
      <c r="K40" s="3"/>
      <c r="L40" s="3"/>
    </row>
    <row r="41" spans="1:12" s="52" customFormat="1" x14ac:dyDescent="0.25">
      <c r="A41" s="3" t="s">
        <v>58</v>
      </c>
      <c r="D41" s="3"/>
      <c r="E41" s="3"/>
      <c r="F41" s="3"/>
      <c r="G41" s="3"/>
      <c r="H41" s="3"/>
      <c r="I41" s="3"/>
      <c r="J41" s="3"/>
      <c r="K41" s="3"/>
      <c r="L41" s="3"/>
    </row>
  </sheetData>
  <mergeCells count="11">
    <mergeCell ref="I6:K6"/>
    <mergeCell ref="A2:L2"/>
    <mergeCell ref="A3:L3"/>
    <mergeCell ref="A5:A7"/>
    <mergeCell ref="B5:B7"/>
    <mergeCell ref="C5:C7"/>
    <mergeCell ref="D5:D7"/>
    <mergeCell ref="E5:E7"/>
    <mergeCell ref="F5:H6"/>
    <mergeCell ref="I5:K5"/>
    <mergeCell ref="L5:L7"/>
  </mergeCells>
  <printOptions horizontalCentered="1"/>
  <pageMargins left="0.19685039370078741" right="0.19685039370078741" top="0.51181102362204722" bottom="0.19685039370078741" header="0.31496062992125984" footer="0.31496062992125984"/>
  <pageSetup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zoomScaleNormal="100" workbookViewId="0">
      <pane ySplit="8" topLeftCell="A9" activePane="bottomLeft" state="frozen"/>
      <selection pane="bottomLeft" activeCell="D19" sqref="D19"/>
    </sheetView>
  </sheetViews>
  <sheetFormatPr defaultRowHeight="15" x14ac:dyDescent="0.25"/>
  <cols>
    <col min="1" max="1" width="19.5703125" style="3" customWidth="1"/>
    <col min="2" max="2" width="10.42578125" style="52" customWidth="1"/>
    <col min="3" max="3" width="16.5703125" style="52" customWidth="1"/>
    <col min="4" max="4" width="13.5703125" style="3" customWidth="1"/>
    <col min="5" max="5" width="25" style="3" customWidth="1"/>
    <col min="6" max="6" width="13.7109375" style="3" customWidth="1"/>
    <col min="7" max="7" width="13.28515625" style="3" customWidth="1"/>
    <col min="8" max="8" width="14" style="3" customWidth="1"/>
    <col min="9" max="11" width="13.28515625" style="3" customWidth="1"/>
    <col min="12" max="12" width="14.28515625" style="3" customWidth="1"/>
  </cols>
  <sheetData>
    <row r="1" spans="1:12" x14ac:dyDescent="0.25">
      <c r="A1" s="9" t="s">
        <v>34</v>
      </c>
      <c r="B1" s="54"/>
      <c r="C1" s="54"/>
      <c r="D1" s="11"/>
      <c r="E1" s="11"/>
      <c r="F1" s="11"/>
      <c r="G1" s="11"/>
      <c r="H1" s="11"/>
      <c r="I1" s="11"/>
      <c r="J1" s="11"/>
      <c r="K1" s="11"/>
      <c r="L1" s="12"/>
    </row>
    <row r="2" spans="1:12" x14ac:dyDescent="0.25">
      <c r="A2" s="80" t="s">
        <v>35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2"/>
    </row>
    <row r="3" spans="1:12" x14ac:dyDescent="0.25">
      <c r="A3" s="80" t="s">
        <v>36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2"/>
    </row>
    <row r="4" spans="1:12" ht="18" customHeight="1" x14ac:dyDescent="0.25">
      <c r="A4" s="36"/>
      <c r="B4" s="37"/>
      <c r="C4" s="37"/>
      <c r="D4" s="38"/>
      <c r="E4" s="38"/>
      <c r="F4" s="38"/>
      <c r="G4" s="38"/>
      <c r="H4" s="38"/>
      <c r="I4" s="38"/>
      <c r="J4" s="38"/>
      <c r="K4" s="38"/>
      <c r="L4" s="39"/>
    </row>
    <row r="5" spans="1:12" s="40" customFormat="1" x14ac:dyDescent="0.25">
      <c r="A5" s="70" t="s">
        <v>6</v>
      </c>
      <c r="B5" s="65" t="s">
        <v>37</v>
      </c>
      <c r="C5" s="70" t="s">
        <v>8</v>
      </c>
      <c r="D5" s="65" t="s">
        <v>9</v>
      </c>
      <c r="E5" s="70" t="s">
        <v>38</v>
      </c>
      <c r="F5" s="85" t="s">
        <v>29</v>
      </c>
      <c r="G5" s="86"/>
      <c r="H5" s="87"/>
      <c r="I5" s="91" t="s">
        <v>39</v>
      </c>
      <c r="J5" s="92"/>
      <c r="K5" s="93"/>
      <c r="L5" s="94" t="s">
        <v>10</v>
      </c>
    </row>
    <row r="6" spans="1:12" s="40" customFormat="1" x14ac:dyDescent="0.25">
      <c r="A6" s="83"/>
      <c r="B6" s="84"/>
      <c r="C6" s="83"/>
      <c r="D6" s="84"/>
      <c r="E6" s="83"/>
      <c r="F6" s="88"/>
      <c r="G6" s="89"/>
      <c r="H6" s="90"/>
      <c r="I6" s="77" t="s">
        <v>40</v>
      </c>
      <c r="J6" s="78"/>
      <c r="K6" s="79"/>
      <c r="L6" s="95"/>
    </row>
    <row r="7" spans="1:12" s="40" customFormat="1" x14ac:dyDescent="0.25">
      <c r="A7" s="83"/>
      <c r="B7" s="84"/>
      <c r="C7" s="83"/>
      <c r="D7" s="84"/>
      <c r="E7" s="83"/>
      <c r="F7" s="41" t="s">
        <v>11</v>
      </c>
      <c r="G7" s="41" t="s">
        <v>41</v>
      </c>
      <c r="H7" s="41" t="s">
        <v>13</v>
      </c>
      <c r="I7" s="41" t="s">
        <v>11</v>
      </c>
      <c r="J7" s="41" t="s">
        <v>12</v>
      </c>
      <c r="K7" s="41" t="s">
        <v>13</v>
      </c>
      <c r="L7" s="95"/>
    </row>
    <row r="8" spans="1:12" s="43" customFormat="1" ht="12.75" customHeight="1" x14ac:dyDescent="0.2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</row>
    <row r="9" spans="1:12" x14ac:dyDescent="0.25">
      <c r="A9" s="10"/>
      <c r="B9" s="44"/>
      <c r="C9" s="44"/>
      <c r="D9" s="10"/>
      <c r="E9" s="10"/>
      <c r="F9" s="10"/>
      <c r="G9" s="10"/>
      <c r="H9" s="10"/>
      <c r="I9" s="10"/>
      <c r="J9" s="10"/>
      <c r="K9" s="10"/>
      <c r="L9" s="10"/>
    </row>
    <row r="10" spans="1:12" ht="30" x14ac:dyDescent="0.25">
      <c r="A10" s="45" t="s">
        <v>28</v>
      </c>
      <c r="B10" s="46">
        <v>42332</v>
      </c>
      <c r="C10" s="47" t="s">
        <v>27</v>
      </c>
      <c r="D10" s="48">
        <v>24971956.75</v>
      </c>
      <c r="E10" s="17" t="s">
        <v>42</v>
      </c>
      <c r="F10" s="48">
        <v>960460</v>
      </c>
      <c r="G10" s="48">
        <v>1312225.02</v>
      </c>
      <c r="H10" s="48">
        <f>SUM(F10:G10)</f>
        <v>2272685.02</v>
      </c>
      <c r="I10" s="48">
        <v>960460</v>
      </c>
      <c r="J10" s="48">
        <v>423654.9</v>
      </c>
      <c r="K10" s="48">
        <f>SUM(I10:J10)</f>
        <v>1384114.9</v>
      </c>
      <c r="L10" s="48">
        <f>D10-F10</f>
        <v>24011496.75</v>
      </c>
    </row>
    <row r="11" spans="1:12" x14ac:dyDescent="0.25">
      <c r="A11" s="31"/>
      <c r="B11" s="46"/>
      <c r="C11" s="47"/>
      <c r="D11" s="48"/>
      <c r="E11" s="17"/>
      <c r="F11" s="48"/>
      <c r="G11" s="48"/>
      <c r="H11" s="48"/>
      <c r="I11" s="48"/>
      <c r="J11" s="48"/>
      <c r="K11" s="48"/>
      <c r="L11" s="48"/>
    </row>
    <row r="12" spans="1:12" ht="30" x14ac:dyDescent="0.25">
      <c r="A12" s="31" t="s">
        <v>28</v>
      </c>
      <c r="B12" s="49" t="s">
        <v>17</v>
      </c>
      <c r="C12" s="49" t="s">
        <v>18</v>
      </c>
      <c r="D12" s="48">
        <v>20000000</v>
      </c>
      <c r="E12" s="45" t="s">
        <v>43</v>
      </c>
      <c r="F12" s="48">
        <v>19442130.509999998</v>
      </c>
      <c r="G12" s="48">
        <v>9305382.6799999997</v>
      </c>
      <c r="H12" s="48">
        <f>SUM(F12:G12)</f>
        <v>28747513.189999998</v>
      </c>
      <c r="I12" s="48">
        <v>557869.64</v>
      </c>
      <c r="J12" s="48">
        <v>12105</v>
      </c>
      <c r="K12" s="48">
        <f>SUM(I12:J12)</f>
        <v>569974.64</v>
      </c>
      <c r="L12" s="48">
        <f>D12-F12</f>
        <v>557869.49000000209</v>
      </c>
    </row>
    <row r="13" spans="1:12" x14ac:dyDescent="0.25">
      <c r="A13" s="14"/>
      <c r="B13" s="49"/>
      <c r="C13" s="49"/>
      <c r="D13" s="14"/>
      <c r="E13" s="14"/>
      <c r="F13" s="48"/>
      <c r="G13" s="48"/>
      <c r="H13" s="48"/>
      <c r="I13" s="48"/>
      <c r="J13" s="48"/>
      <c r="K13" s="48"/>
      <c r="L13" s="48"/>
    </row>
    <row r="14" spans="1:12" x14ac:dyDescent="0.25">
      <c r="A14" s="14" t="s">
        <v>15</v>
      </c>
      <c r="B14" s="46">
        <v>37329</v>
      </c>
      <c r="C14" s="49" t="s">
        <v>16</v>
      </c>
      <c r="D14" s="48">
        <v>5382510.7000000002</v>
      </c>
      <c r="E14" s="14" t="s">
        <v>44</v>
      </c>
      <c r="F14" s="48">
        <v>4593985.3100000005</v>
      </c>
      <c r="G14" s="48">
        <v>6020393.2899999991</v>
      </c>
      <c r="H14" s="48">
        <f>SUM(F14:G14)</f>
        <v>10614378.6</v>
      </c>
      <c r="I14" s="48">
        <v>382779.33</v>
      </c>
      <c r="J14" s="48">
        <v>47311.51</v>
      </c>
      <c r="K14" s="48">
        <f>SUM(I14:J14)</f>
        <v>430090.84</v>
      </c>
      <c r="L14" s="48">
        <f>D14-F14</f>
        <v>788525.38999999966</v>
      </c>
    </row>
    <row r="15" spans="1:12" x14ac:dyDescent="0.25">
      <c r="A15" s="14"/>
      <c r="B15" s="49"/>
      <c r="C15" s="49"/>
      <c r="D15" s="14"/>
      <c r="E15" s="14"/>
      <c r="F15" s="48"/>
      <c r="G15" s="48"/>
      <c r="H15" s="48"/>
      <c r="I15" s="48"/>
      <c r="J15" s="48"/>
      <c r="K15" s="48"/>
      <c r="L15" s="48"/>
    </row>
    <row r="16" spans="1:12" x14ac:dyDescent="0.25">
      <c r="A16" s="50"/>
      <c r="B16" s="51"/>
      <c r="C16" s="51"/>
      <c r="D16" s="50"/>
      <c r="E16" s="50"/>
      <c r="F16" s="50"/>
      <c r="G16" s="50"/>
      <c r="H16" s="50"/>
      <c r="I16" s="50"/>
      <c r="J16" s="50"/>
      <c r="K16" s="50"/>
      <c r="L16" s="50"/>
    </row>
    <row r="19" spans="1:9" x14ac:dyDescent="0.25">
      <c r="A19" s="3" t="s">
        <v>20</v>
      </c>
      <c r="I19" s="3" t="s">
        <v>45</v>
      </c>
    </row>
    <row r="22" spans="1:9" x14ac:dyDescent="0.25">
      <c r="A22" s="5" t="s">
        <v>22</v>
      </c>
      <c r="I22" s="5" t="s">
        <v>33</v>
      </c>
    </row>
    <row r="23" spans="1:9" x14ac:dyDescent="0.25">
      <c r="A23" s="3" t="s">
        <v>46</v>
      </c>
      <c r="I23" s="3" t="s">
        <v>47</v>
      </c>
    </row>
    <row r="28" spans="1:9" x14ac:dyDescent="0.25">
      <c r="A28" s="53" t="s">
        <v>48</v>
      </c>
    </row>
    <row r="30" spans="1:9" x14ac:dyDescent="0.25">
      <c r="A30" s="3" t="s">
        <v>49</v>
      </c>
    </row>
    <row r="32" spans="1:9" x14ac:dyDescent="0.25">
      <c r="A32" s="3" t="s">
        <v>50</v>
      </c>
    </row>
    <row r="33" spans="1:1" x14ac:dyDescent="0.25">
      <c r="A33" s="3" t="s">
        <v>51</v>
      </c>
    </row>
    <row r="34" spans="1:1" x14ac:dyDescent="0.25">
      <c r="A34" s="3" t="s">
        <v>52</v>
      </c>
    </row>
    <row r="35" spans="1:1" x14ac:dyDescent="0.25">
      <c r="A35" s="3" t="s">
        <v>53</v>
      </c>
    </row>
    <row r="36" spans="1:1" x14ac:dyDescent="0.25">
      <c r="A36" s="3" t="s">
        <v>54</v>
      </c>
    </row>
    <row r="37" spans="1:1" x14ac:dyDescent="0.25">
      <c r="A37" s="3" t="s">
        <v>55</v>
      </c>
    </row>
    <row r="38" spans="1:1" x14ac:dyDescent="0.25">
      <c r="A38" s="3" t="s">
        <v>56</v>
      </c>
    </row>
    <row r="39" spans="1:1" x14ac:dyDescent="0.25">
      <c r="A39" s="3" t="s">
        <v>57</v>
      </c>
    </row>
    <row r="40" spans="1:1" x14ac:dyDescent="0.25">
      <c r="A40" s="3" t="s">
        <v>58</v>
      </c>
    </row>
  </sheetData>
  <mergeCells count="11">
    <mergeCell ref="I6:K6"/>
    <mergeCell ref="A2:L2"/>
    <mergeCell ref="A3:L3"/>
    <mergeCell ref="A5:A7"/>
    <mergeCell ref="B5:B7"/>
    <mergeCell ref="C5:C7"/>
    <mergeCell ref="D5:D7"/>
    <mergeCell ref="E5:E7"/>
    <mergeCell ref="F5:H6"/>
    <mergeCell ref="I5:K5"/>
    <mergeCell ref="L5:L7"/>
  </mergeCells>
  <printOptions horizontalCentered="1"/>
  <pageMargins left="0.19685039370078741" right="0.19685039370078741" top="0.51181102362204722" bottom="0.19685039370078741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lbp6 Dec2016</vt:lpstr>
      <vt:lpstr>lbp6 Sep2016</vt:lpstr>
      <vt:lpstr>lbp6 Jun2016</vt:lpstr>
      <vt:lpstr>Form5.2017</vt:lpstr>
      <vt:lpstr>Form5.Sep2016</vt:lpstr>
      <vt:lpstr>'lbp6 Dec2016'!Print_Area</vt:lpstr>
      <vt:lpstr>'lbp6 Jun2016'!Print_Area</vt:lpstr>
      <vt:lpstr>'lbp6 Sep2016'!Print_Area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2017-01-27T12:40:19Z</cp:lastPrinted>
  <dcterms:created xsi:type="dcterms:W3CDTF">2015-02-28T10:53:33Z</dcterms:created>
  <dcterms:modified xsi:type="dcterms:W3CDTF">2017-01-27T12:40:56Z</dcterms:modified>
</cp:coreProperties>
</file>