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19416" windowHeight="7752" activeTab="1"/>
  </bookViews>
  <sheets>
    <sheet name="3rd tr" sheetId="1" r:id="rId1"/>
    <sheet name="4th qtr 2018 " sheetId="2" r:id="rId2"/>
  </sheets>
  <definedNames>
    <definedName name="_xlnm.Print_Area" localSheetId="0">'3rd tr'!$A$1:$I$49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2" l="1"/>
  <c r="C37" i="2"/>
  <c r="G29" i="2"/>
  <c r="G36" i="2"/>
  <c r="F36" i="2" s="1"/>
  <c r="C36" i="2"/>
  <c r="G30" i="2"/>
  <c r="G31" i="2"/>
  <c r="F31" i="2" s="1"/>
  <c r="C31" i="2"/>
  <c r="G14" i="2"/>
  <c r="G23" i="2"/>
  <c r="F23" i="2"/>
  <c r="C23" i="2"/>
  <c r="G42" i="2"/>
  <c r="F42" i="2" s="1"/>
  <c r="C42" i="2"/>
  <c r="C29" i="2"/>
  <c r="M51" i="2"/>
  <c r="M47" i="2"/>
  <c r="G43" i="2"/>
  <c r="F43" i="2" s="1"/>
  <c r="C43" i="2"/>
  <c r="G41" i="2"/>
  <c r="C41" i="2"/>
  <c r="G35" i="2"/>
  <c r="C35" i="2"/>
  <c r="F35" i="2" s="1"/>
  <c r="G34" i="2"/>
  <c r="F34" i="2" s="1"/>
  <c r="C34" i="2"/>
  <c r="G33" i="2"/>
  <c r="C33" i="2"/>
  <c r="F33" i="2" s="1"/>
  <c r="G32" i="2"/>
  <c r="F32" i="2" s="1"/>
  <c r="F30" i="2"/>
  <c r="G27" i="2"/>
  <c r="C27" i="2"/>
  <c r="F27" i="2" l="1"/>
  <c r="F41" i="2"/>
  <c r="F20" i="2"/>
  <c r="F17" i="2"/>
  <c r="F19" i="2"/>
  <c r="F25" i="2"/>
  <c r="F12" i="2"/>
  <c r="L13" i="2"/>
  <c r="F14" i="2"/>
  <c r="C45" i="2"/>
  <c r="G45" i="2"/>
  <c r="F13" i="2"/>
  <c r="F15" i="2"/>
  <c r="F24" i="2"/>
  <c r="F44" i="2"/>
  <c r="F29" i="2"/>
  <c r="M45" i="1" l="1"/>
  <c r="M41" i="1"/>
  <c r="F38" i="1"/>
  <c r="G37" i="1"/>
  <c r="C37" i="1"/>
  <c r="G36" i="1"/>
  <c r="F36" i="1" s="1"/>
  <c r="C36" i="1"/>
  <c r="G34" i="1"/>
  <c r="C34" i="1"/>
  <c r="G33" i="1"/>
  <c r="F33" i="1" s="1"/>
  <c r="C33" i="1"/>
  <c r="G32" i="1"/>
  <c r="F32" i="1" s="1"/>
  <c r="C32" i="1"/>
  <c r="G31" i="1"/>
  <c r="F31" i="1"/>
  <c r="G30" i="1"/>
  <c r="F30" i="1" s="1"/>
  <c r="C30" i="1"/>
  <c r="G28" i="1"/>
  <c r="F28" i="1" s="1"/>
  <c r="G26" i="1"/>
  <c r="F26" i="1"/>
  <c r="C26" i="1"/>
  <c r="F23" i="1"/>
  <c r="F19" i="1"/>
  <c r="F17" i="1"/>
  <c r="F15" i="1"/>
  <c r="F14" i="1"/>
  <c r="L13" i="1"/>
  <c r="G39" i="1"/>
  <c r="F13" i="1" l="1"/>
  <c r="F20" i="1"/>
  <c r="F29" i="1"/>
  <c r="F34" i="1"/>
  <c r="C39" i="1"/>
  <c r="F12" i="1"/>
  <c r="F24" i="1"/>
  <c r="F37" i="1"/>
</calcChain>
</file>

<file path=xl/sharedStrings.xml><?xml version="1.0" encoding="utf-8"?>
<sst xmlns="http://schemas.openxmlformats.org/spreadsheetml/2006/main" count="234" uniqueCount="99">
  <si>
    <t>FDPP Form 7 - 20% Component of the IRA Utilization</t>
  </si>
  <si>
    <t>20% COMPONENT OF THE IRA UTILIZATION</t>
  </si>
  <si>
    <r>
      <t xml:space="preserve">FOR THE  3rd QUARTER, CY </t>
    </r>
    <r>
      <rPr>
        <b/>
        <u/>
        <sz val="14"/>
        <color rgb="FF000000"/>
        <rFont val="Arial"/>
        <family val="2"/>
      </rPr>
      <t>2018</t>
    </r>
  </si>
  <si>
    <r>
      <t>Province, City or Municipality:</t>
    </r>
    <r>
      <rPr>
        <u/>
        <sz val="12"/>
        <color rgb="FF000000"/>
        <rFont val="Arial"/>
        <family val="2"/>
      </rPr>
      <t xml:space="preserve"> </t>
    </r>
    <r>
      <rPr>
        <b/>
        <u/>
        <sz val="12"/>
        <color rgb="FF000000"/>
        <rFont val="Arial"/>
        <family val="2"/>
      </rPr>
      <t>Gloria, Oriental Mindoro</t>
    </r>
  </si>
  <si>
    <t>Program or Project</t>
  </si>
  <si>
    <t>Location</t>
  </si>
  <si>
    <t>Total Cost</t>
  </si>
  <si>
    <t>Date Started</t>
  </si>
  <si>
    <t>Target Completion Date</t>
  </si>
  <si>
    <t>Project Status</t>
  </si>
  <si>
    <t>No. of Extensions, if any</t>
  </si>
  <si>
    <t>Remarks</t>
  </si>
  <si>
    <t>% of Completion</t>
  </si>
  <si>
    <t>Total Cost Incurred to Date</t>
  </si>
  <si>
    <t>SOCIAL DEVELOPMENT SECTOR</t>
  </si>
  <si>
    <t>Social Welfare Services</t>
  </si>
  <si>
    <t xml:space="preserve">      Senior Citizens Hall-Maligaya</t>
  </si>
  <si>
    <t>Maligaya</t>
  </si>
  <si>
    <t>1-25-2018</t>
  </si>
  <si>
    <t>12-31-2018</t>
  </si>
  <si>
    <t xml:space="preserve">      Rehabilitation and Improvement of Senior Citizen Multi-Purpose Buildings</t>
  </si>
  <si>
    <t>1-12-2017</t>
  </si>
  <si>
    <t xml:space="preserve">      Construction of Multi-Purpose Building-cum-Evacuation Center in Sta. Maria and Narra</t>
  </si>
  <si>
    <t>Sta. Maria and Narra</t>
  </si>
  <si>
    <t>12-13-2017</t>
  </si>
  <si>
    <t xml:space="preserve">     Purchase of Relocation Land for the Landless Indigent Families (70% Municipal Counterpart)</t>
  </si>
  <si>
    <t>various barangays</t>
  </si>
  <si>
    <t>9-11-2014</t>
  </si>
  <si>
    <t>Educational Service</t>
  </si>
  <si>
    <t xml:space="preserve">     Construction &amp; Establishment of Manpower  Development Center (Tech-Voc School/GSAT)</t>
  </si>
  <si>
    <t>6-9-2015</t>
  </si>
  <si>
    <t>Health services</t>
  </si>
  <si>
    <t>Completion of RHU Building (Formerly Medicare Hospital)</t>
  </si>
  <si>
    <t>6-17-2016</t>
  </si>
  <si>
    <t>Placenta pit constructed</t>
  </si>
  <si>
    <t>5-12-2017</t>
  </si>
  <si>
    <t>6-30-2018</t>
  </si>
  <si>
    <t>ECONOMIC SERVICES SECTOR</t>
  </si>
  <si>
    <t>Environmental Management Service</t>
  </si>
  <si>
    <t xml:space="preserve">      Suma-Landfill Nawa (SLN) ang Basura ng Gloria Project (Operation of Sanitary Landfill Category I)</t>
  </si>
  <si>
    <t>Agos</t>
  </si>
  <si>
    <t>2-27-2018</t>
  </si>
  <si>
    <t>Acquisition &amp; Development of Landfill</t>
  </si>
  <si>
    <t>3-23-2017</t>
  </si>
  <si>
    <t>Engineering Services - Construction and Maintenance</t>
  </si>
  <si>
    <t>Additional KC-NCDDP Tier 2 Counterpart</t>
  </si>
  <si>
    <t>var. brgys.</t>
  </si>
  <si>
    <t>8-15-18</t>
  </si>
  <si>
    <t>12-30-18</t>
  </si>
  <si>
    <t>Repair of Ikot Bayan Tricycle  Terminal</t>
  </si>
  <si>
    <t>Pob. Public Market</t>
  </si>
  <si>
    <t>10-9-18</t>
  </si>
  <si>
    <t>12-26-18</t>
  </si>
  <si>
    <t xml:space="preserve">      Concreting of Municipal Road/Municipal Streets</t>
  </si>
  <si>
    <t>10-10-2017</t>
  </si>
  <si>
    <t>12-22-2018</t>
  </si>
  <si>
    <t>Capt. Exp. For local Economic Dev. Proj.Mun.Plaza-Kubotel</t>
  </si>
  <si>
    <t>Mun. Plaza/Mun.Oval</t>
  </si>
  <si>
    <t>7-12-18</t>
  </si>
  <si>
    <t>12-28-18</t>
  </si>
  <si>
    <t>Conts.of Mun.Cemetery Drainage Canal</t>
  </si>
  <si>
    <t>Mun.Cemeteryat Balagbag Maligaya</t>
  </si>
  <si>
    <t>7-20-18</t>
  </si>
  <si>
    <t>Conts.of Apartment type niches</t>
  </si>
  <si>
    <t>Repair of Rehab of Public Marketstalls</t>
  </si>
  <si>
    <t>Pub. Market at Pob. Gloria</t>
  </si>
  <si>
    <t>8-10-18</t>
  </si>
  <si>
    <t>12-20-18</t>
  </si>
  <si>
    <t>Improvement of Phantom Cave</t>
  </si>
  <si>
    <t>Bgry. Malubay</t>
  </si>
  <si>
    <t>8-05-18</t>
  </si>
  <si>
    <t>Agriculture Services</t>
  </si>
  <si>
    <t>Maint. Improvement of Mangrove area</t>
  </si>
  <si>
    <t>var.coastal brgys.</t>
  </si>
  <si>
    <t>Construction of PIG PEN</t>
  </si>
  <si>
    <t>Mun. Farm</t>
  </si>
  <si>
    <t>9-21-18</t>
  </si>
  <si>
    <t xml:space="preserve">      Construction of Concrete Irrigation Canal</t>
  </si>
  <si>
    <t>G.Antonino,Banutan &amp; Manguyang</t>
  </si>
  <si>
    <t>TOTAL</t>
  </si>
  <si>
    <t>Prepared by:</t>
  </si>
  <si>
    <t xml:space="preserve">                     Certified correct:</t>
  </si>
  <si>
    <t>SHERALEEN C. ABUAN</t>
  </si>
  <si>
    <t>GERMAN D. RODEGERIO</t>
  </si>
  <si>
    <t>Municipal Budget Officer</t>
  </si>
  <si>
    <t xml:space="preserve">  Municipal Mayor</t>
  </si>
  <si>
    <t>Public Market Covered Tiangge Conts.</t>
  </si>
  <si>
    <t>Mun.Public Market</t>
  </si>
  <si>
    <t>10-10-18</t>
  </si>
  <si>
    <t>12-31-18</t>
  </si>
  <si>
    <t>Suma-Landfill  NAWA (SLN)</t>
  </si>
  <si>
    <t>SAPAT DAPAT Proj.LGU Loan Amort.</t>
  </si>
  <si>
    <t>1-20-18</t>
  </si>
  <si>
    <t>Brgy. Maligaya</t>
  </si>
  <si>
    <t>Mun.Cemetery at Balagbag Maligaya</t>
  </si>
  <si>
    <t>Conts.of Drainage Canal (Bulaklakan)</t>
  </si>
  <si>
    <t>Brgy. Bulaklakan</t>
  </si>
  <si>
    <t>11-15-18</t>
  </si>
  <si>
    <r>
      <t xml:space="preserve">FOR THE  4th QUARTER, CY </t>
    </r>
    <r>
      <rPr>
        <b/>
        <u/>
        <sz val="14"/>
        <color rgb="FF000000"/>
        <rFont val="Arial"/>
        <family val="2"/>
      </rPr>
      <t>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</si>
</sst>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[$-3409]mmmm\ dd\,\ yyyy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14"/>
      <color rgb="FF000000"/>
      <name val="Arial"/>
      <family val="2"/>
    </font>
    <font>
      <sz val="14"/>
      <color theme="1"/>
      <name val="Arial"/>
      <family val="2"/>
    </font>
    <font>
      <b/>
      <u/>
      <sz val="14"/>
      <color rgb="FF000000"/>
      <name val="Arial"/>
      <family val="2"/>
    </font>
    <font>
      <u/>
      <sz val="12"/>
      <color rgb="FF000000"/>
      <name val="Arial"/>
      <family val="2"/>
    </font>
    <font>
      <b/>
      <u/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color rgb="FF000000"/>
      <name val="Arial"/>
      <family val="2"/>
    </font>
    <font>
      <i/>
      <sz val="12"/>
      <color rgb="FF000000"/>
      <name val="Arial"/>
      <family val="2"/>
    </font>
    <font>
      <i/>
      <sz val="12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</cellStyleXfs>
  <cellXfs count="134">
    <xf numFmtId="0" fontId="0" fillId="0" borderId="0" xfId="0"/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43" fontId="2" fillId="0" borderId="0" xfId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10" fontId="2" fillId="0" borderId="0" xfId="2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43" fontId="5" fillId="0" borderId="0" xfId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10" fontId="5" fillId="0" borderId="0" xfId="2" applyNumberFormat="1" applyFont="1" applyFill="1" applyAlignment="1">
      <alignment horizontal="center" vertical="center"/>
    </xf>
    <xf numFmtId="43" fontId="3" fillId="0" borderId="0" xfId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10" fontId="3" fillId="0" borderId="0" xfId="2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10" fontId="9" fillId="0" borderId="8" xfId="2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43" fontId="3" fillId="0" borderId="12" xfId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10" fontId="3" fillId="0" borderId="11" xfId="2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/>
    </xf>
    <xf numFmtId="43" fontId="3" fillId="0" borderId="0" xfId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3" fontId="2" fillId="0" borderId="0" xfId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0" fillId="0" borderId="15" xfId="3" applyFont="1" applyFill="1" applyBorder="1" applyAlignment="1">
      <alignment horizontal="left" vertical="center"/>
    </xf>
    <xf numFmtId="0" fontId="10" fillId="0" borderId="15" xfId="3" applyFont="1" applyFill="1" applyBorder="1" applyAlignment="1">
      <alignment horizontal="center" vertical="center" wrapText="1"/>
    </xf>
    <xf numFmtId="43" fontId="10" fillId="0" borderId="15" xfId="1" applyFont="1" applyFill="1" applyBorder="1" applyAlignment="1">
      <alignment horizontal="center" vertical="center"/>
    </xf>
    <xf numFmtId="49" fontId="10" fillId="0" borderId="15" xfId="3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3" fontId="9" fillId="0" borderId="0" xfId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15" xfId="3" applyFont="1" applyFill="1" applyBorder="1" applyAlignment="1">
      <alignment horizontal="left" vertical="center" wrapText="1"/>
    </xf>
    <xf numFmtId="0" fontId="13" fillId="0" borderId="15" xfId="3" applyFont="1" applyFill="1" applyBorder="1" applyAlignment="1">
      <alignment horizontal="center" vertical="center" wrapText="1"/>
    </xf>
    <xf numFmtId="43" fontId="13" fillId="0" borderId="15" xfId="1" applyFont="1" applyFill="1" applyBorder="1" applyAlignment="1">
      <alignment horizontal="center" vertical="center" wrapText="1"/>
    </xf>
    <xf numFmtId="49" fontId="13" fillId="0" borderId="15" xfId="3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/>
    </xf>
    <xf numFmtId="10" fontId="3" fillId="0" borderId="15" xfId="2" applyNumberFormat="1" applyFont="1" applyFill="1" applyBorder="1" applyAlignment="1">
      <alignment horizontal="center" vertical="center"/>
    </xf>
    <xf numFmtId="43" fontId="3" fillId="0" borderId="16" xfId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49" fontId="2" fillId="0" borderId="15" xfId="0" quotePrefix="1" applyNumberFormat="1" applyFont="1" applyFill="1" applyBorder="1" applyAlignment="1">
      <alignment horizontal="center" vertical="center"/>
    </xf>
    <xf numFmtId="43" fontId="3" fillId="0" borderId="15" xfId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43" fontId="3" fillId="0" borderId="15" xfId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center" vertical="center" wrapText="1"/>
    </xf>
    <xf numFmtId="43" fontId="12" fillId="0" borderId="15" xfId="1" applyFont="1" applyFill="1" applyBorder="1" applyAlignment="1">
      <alignment horizontal="center" vertical="center" wrapText="1"/>
    </xf>
    <xf numFmtId="49" fontId="12" fillId="0" borderId="15" xfId="0" applyNumberFormat="1" applyFont="1" applyFill="1" applyBorder="1" applyAlignment="1">
      <alignment horizontal="center" vertical="center" wrapText="1"/>
    </xf>
    <xf numFmtId="49" fontId="9" fillId="0" borderId="15" xfId="0" quotePrefix="1" applyNumberFormat="1" applyFont="1" applyFill="1" applyBorder="1" applyAlignment="1">
      <alignment horizontal="center" vertical="center"/>
    </xf>
    <xf numFmtId="10" fontId="12" fillId="0" borderId="15" xfId="2" applyNumberFormat="1" applyFont="1" applyFill="1" applyBorder="1" applyAlignment="1">
      <alignment horizontal="center" vertical="center"/>
    </xf>
    <xf numFmtId="43" fontId="12" fillId="0" borderId="15" xfId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165" fontId="3" fillId="0" borderId="15" xfId="0" applyNumberFormat="1" applyFont="1" applyFill="1" applyBorder="1" applyAlignment="1">
      <alignment horizontal="left" vertical="center" wrapText="1"/>
    </xf>
    <xf numFmtId="165" fontId="3" fillId="0" borderId="15" xfId="0" applyNumberFormat="1" applyFont="1" applyFill="1" applyBorder="1" applyAlignment="1">
      <alignment horizontal="center" vertical="center" wrapText="1"/>
    </xf>
    <xf numFmtId="0" fontId="14" fillId="0" borderId="11" xfId="3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43" fontId="3" fillId="0" borderId="11" xfId="1" applyFont="1" applyFill="1" applyBorder="1" applyAlignment="1">
      <alignment horizontal="center" vertical="center"/>
    </xf>
    <xf numFmtId="49" fontId="2" fillId="0" borderId="11" xfId="0" quotePrefix="1" applyNumberFormat="1" applyFont="1" applyFill="1" applyBorder="1" applyAlignment="1">
      <alignment horizontal="center" vertical="center"/>
    </xf>
    <xf numFmtId="0" fontId="13" fillId="0" borderId="15" xfId="3" applyFont="1" applyFill="1" applyBorder="1" applyAlignment="1">
      <alignment horizontal="center" vertical="center"/>
    </xf>
    <xf numFmtId="43" fontId="13" fillId="0" borderId="15" xfId="1" applyFont="1" applyFill="1" applyBorder="1" applyAlignment="1">
      <alignment horizontal="center" vertical="center"/>
    </xf>
    <xf numFmtId="49" fontId="13" fillId="0" borderId="15" xfId="3" applyNumberFormat="1" applyFont="1" applyFill="1" applyBorder="1" applyAlignment="1">
      <alignment horizontal="center" vertical="center"/>
    </xf>
    <xf numFmtId="43" fontId="10" fillId="0" borderId="13" xfId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49" fontId="2" fillId="0" borderId="17" xfId="0" quotePrefix="1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43" fontId="10" fillId="0" borderId="13" xfId="1" applyFont="1" applyFill="1" applyBorder="1" applyAlignment="1">
      <alignment horizontal="center" vertical="center"/>
    </xf>
    <xf numFmtId="43" fontId="10" fillId="0" borderId="0" xfId="1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left" vertical="center" wrapText="1"/>
    </xf>
    <xf numFmtId="43" fontId="3" fillId="0" borderId="19" xfId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0" fontId="13" fillId="0" borderId="15" xfId="3" applyFont="1" applyFill="1" applyBorder="1" applyAlignment="1">
      <alignment horizontal="left" vertical="center"/>
    </xf>
    <xf numFmtId="0" fontId="10" fillId="0" borderId="15" xfId="3" applyFont="1" applyFill="1" applyBorder="1" applyAlignment="1">
      <alignment horizontal="left" vertical="center" wrapText="1"/>
    </xf>
    <xf numFmtId="0" fontId="10" fillId="0" borderId="15" xfId="3" applyFont="1" applyFill="1" applyBorder="1" applyAlignment="1">
      <alignment horizontal="center" vertical="center"/>
    </xf>
    <xf numFmtId="43" fontId="10" fillId="0" borderId="15" xfId="1" applyFont="1" applyFill="1" applyBorder="1" applyAlignment="1">
      <alignment horizontal="center" vertical="center" wrapText="1"/>
    </xf>
    <xf numFmtId="49" fontId="10" fillId="0" borderId="15" xfId="3" applyNumberFormat="1" applyFont="1" applyFill="1" applyBorder="1" applyAlignment="1">
      <alignment horizontal="center" vertical="center" wrapText="1"/>
    </xf>
    <xf numFmtId="49" fontId="12" fillId="0" borderId="16" xfId="0" applyNumberFormat="1" applyFont="1" applyFill="1" applyBorder="1" applyAlignment="1">
      <alignment horizontal="center" vertical="center"/>
    </xf>
    <xf numFmtId="43" fontId="12" fillId="0" borderId="16" xfId="1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43" fontId="9" fillId="0" borderId="0" xfId="1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1" fillId="0" borderId="15" xfId="3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center"/>
    </xf>
    <xf numFmtId="43" fontId="4" fillId="0" borderId="21" xfId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164" fontId="4" fillId="0" borderId="21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43" fontId="15" fillId="0" borderId="0" xfId="1" applyFont="1" applyFill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10" fontId="3" fillId="0" borderId="0" xfId="2" applyNumberFormat="1" applyFont="1" applyFill="1" applyBorder="1" applyAlignment="1">
      <alignment horizontal="center" vertical="center"/>
    </xf>
    <xf numFmtId="43" fontId="13" fillId="0" borderId="0" xfId="1" applyFont="1" applyFill="1" applyAlignment="1">
      <alignment horizontal="center" vertical="center"/>
    </xf>
    <xf numFmtId="49" fontId="13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horizontal="left" vertical="center" wrapText="1"/>
    </xf>
    <xf numFmtId="43" fontId="17" fillId="0" borderId="0" xfId="1" applyFont="1" applyFill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3" fillId="0" borderId="18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43" fontId="9" fillId="0" borderId="2" xfId="1" applyFont="1" applyFill="1" applyBorder="1" applyAlignment="1">
      <alignment horizontal="center" vertical="center" wrapText="1"/>
    </xf>
    <xf numFmtId="43" fontId="10" fillId="0" borderId="7" xfId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 wrapText="1"/>
    </xf>
    <xf numFmtId="49" fontId="10" fillId="0" borderId="7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52916</xdr:colOff>
      <xdr:row>42</xdr:row>
      <xdr:rowOff>95250</xdr:rowOff>
    </xdr:from>
    <xdr:to>
      <xdr:col>7</xdr:col>
      <xdr:colOff>164042</xdr:colOff>
      <xdr:row>46</xdr:row>
      <xdr:rowOff>74083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777941" y="12515850"/>
          <a:ext cx="1111251" cy="740833"/>
        </a:xfrm>
        <a:prstGeom prst="rect">
          <a:avLst/>
        </a:prstGeom>
      </xdr:spPr>
    </xdr:pic>
    <xdr:clientData/>
  </xdr:twoCellAnchor>
  <xdr:twoCellAnchor>
    <xdr:from>
      <xdr:col>0</xdr:col>
      <xdr:colOff>465014</xdr:colOff>
      <xdr:row>42</xdr:row>
      <xdr:rowOff>46341</xdr:rowOff>
    </xdr:from>
    <xdr:to>
      <xdr:col>0</xdr:col>
      <xdr:colOff>1111649</xdr:colOff>
      <xdr:row>46</xdr:row>
      <xdr:rowOff>152015</xdr:rowOff>
    </xdr:to>
    <xdr:pic>
      <xdr:nvPicPr>
        <xdr:cNvPr id="3" name="Picture 2" descr="signature ate Sh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574" t="29012" r="43642" b="40178"/>
        <a:stretch>
          <a:fillRect/>
        </a:stretch>
      </xdr:blipFill>
      <xdr:spPr bwMode="auto">
        <a:xfrm rot="1203699">
          <a:off x="465014" y="12466941"/>
          <a:ext cx="646635" cy="86767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5B9BD5"/>
              </a:solidFill>
            </a14:hiddenFill>
          </a:ex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52916</xdr:colOff>
      <xdr:row>48</xdr:row>
      <xdr:rowOff>95250</xdr:rowOff>
    </xdr:from>
    <xdr:to>
      <xdr:col>8</xdr:col>
      <xdr:colOff>49742</xdr:colOff>
      <xdr:row>52</xdr:row>
      <xdr:rowOff>74083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777941" y="11801475"/>
          <a:ext cx="1511301" cy="740833"/>
        </a:xfrm>
        <a:prstGeom prst="rect">
          <a:avLst/>
        </a:prstGeom>
      </xdr:spPr>
    </xdr:pic>
    <xdr:clientData/>
  </xdr:twoCellAnchor>
  <xdr:twoCellAnchor>
    <xdr:from>
      <xdr:col>0</xdr:col>
      <xdr:colOff>465014</xdr:colOff>
      <xdr:row>48</xdr:row>
      <xdr:rowOff>46341</xdr:rowOff>
    </xdr:from>
    <xdr:to>
      <xdr:col>0</xdr:col>
      <xdr:colOff>1111649</xdr:colOff>
      <xdr:row>52</xdr:row>
      <xdr:rowOff>152015</xdr:rowOff>
    </xdr:to>
    <xdr:pic>
      <xdr:nvPicPr>
        <xdr:cNvPr id="3" name="Picture 2" descr="signature ate Sh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574" t="29012" r="43642" b="40178"/>
        <a:stretch>
          <a:fillRect/>
        </a:stretch>
      </xdr:blipFill>
      <xdr:spPr bwMode="auto">
        <a:xfrm rot="1203699">
          <a:off x="465014" y="11752566"/>
          <a:ext cx="646635" cy="86767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5B9BD5"/>
              </a:solidFill>
            </a14:hiddenFill>
          </a:ex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5"/>
  <sheetViews>
    <sheetView view="pageBreakPreview" zoomScale="60" zoomScaleNormal="100" workbookViewId="0">
      <selection activeCell="C19" sqref="C19"/>
    </sheetView>
  </sheetViews>
  <sheetFormatPr defaultColWidth="15.109375" defaultRowHeight="15" x14ac:dyDescent="0.3"/>
  <cols>
    <col min="1" max="1" width="59.44140625" style="15" customWidth="1"/>
    <col min="2" max="2" width="22.109375" style="6" customWidth="1"/>
    <col min="3" max="3" width="21.109375" style="12" customWidth="1"/>
    <col min="4" max="5" width="14.6640625" style="13" customWidth="1"/>
    <col min="6" max="6" width="13.6640625" style="14" customWidth="1"/>
    <col min="7" max="7" width="21" style="6" customWidth="1"/>
    <col min="8" max="8" width="13.6640625" style="6" customWidth="1"/>
    <col min="9" max="9" width="13.88671875" style="6" customWidth="1"/>
    <col min="10" max="10" width="2.5546875" style="6" customWidth="1"/>
    <col min="11" max="11" width="7.88671875" style="6" customWidth="1"/>
    <col min="12" max="12" width="37.109375" style="6" customWidth="1"/>
    <col min="13" max="15" width="15.5546875" style="12" customWidth="1"/>
    <col min="16" max="28" width="7.5546875" style="6" customWidth="1"/>
    <col min="29" max="16384" width="15.109375" style="6"/>
  </cols>
  <sheetData>
    <row r="1" spans="1:28" x14ac:dyDescent="0.25">
      <c r="A1" s="1" t="s">
        <v>0</v>
      </c>
      <c r="B1" s="2"/>
      <c r="C1" s="3"/>
      <c r="D1" s="4"/>
      <c r="E1" s="4"/>
      <c r="F1" s="5"/>
      <c r="G1" s="2"/>
      <c r="H1" s="2"/>
      <c r="I1" s="2"/>
      <c r="J1" s="2"/>
      <c r="K1" s="2"/>
      <c r="L1" s="2"/>
      <c r="M1" s="3"/>
      <c r="N1" s="3"/>
      <c r="O1" s="3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8" x14ac:dyDescent="0.25">
      <c r="A2" s="120" t="s">
        <v>1</v>
      </c>
      <c r="B2" s="121"/>
      <c r="C2" s="121"/>
      <c r="D2" s="121"/>
      <c r="E2" s="121"/>
      <c r="F2" s="121"/>
      <c r="G2" s="121"/>
      <c r="H2" s="121"/>
      <c r="I2" s="121"/>
      <c r="J2" s="2"/>
      <c r="K2" s="2"/>
      <c r="L2" s="2"/>
      <c r="M2" s="3"/>
      <c r="N2" s="3"/>
      <c r="O2" s="3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8" x14ac:dyDescent="0.25">
      <c r="A3" s="120" t="s">
        <v>2</v>
      </c>
      <c r="B3" s="121"/>
      <c r="C3" s="121"/>
      <c r="D3" s="121"/>
      <c r="E3" s="121"/>
      <c r="F3" s="121"/>
      <c r="G3" s="121"/>
      <c r="H3" s="121"/>
      <c r="I3" s="121"/>
      <c r="J3" s="2"/>
      <c r="K3" s="2"/>
      <c r="L3" s="2"/>
      <c r="M3" s="3"/>
      <c r="N3" s="3"/>
      <c r="O3" s="3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8" x14ac:dyDescent="0.25">
      <c r="A4" s="7"/>
      <c r="B4" s="8"/>
      <c r="C4" s="9"/>
      <c r="D4" s="10"/>
      <c r="E4" s="10"/>
      <c r="F4" s="11"/>
      <c r="G4" s="8"/>
      <c r="H4" s="8"/>
      <c r="I4" s="8"/>
      <c r="J4" s="2"/>
      <c r="K4" s="2"/>
      <c r="L4" s="2"/>
      <c r="M4" s="3"/>
      <c r="N4" s="3"/>
      <c r="O4" s="3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15.75" x14ac:dyDescent="0.25">
      <c r="A5" s="1" t="s">
        <v>3</v>
      </c>
      <c r="J5" s="2"/>
      <c r="K5" s="2"/>
      <c r="L5" s="2"/>
      <c r="M5" s="3"/>
      <c r="N5" s="3"/>
      <c r="O5" s="3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x14ac:dyDescent="0.25">
      <c r="J6" s="2"/>
      <c r="K6" s="2"/>
      <c r="L6" s="2"/>
      <c r="M6" s="3"/>
      <c r="N6" s="3"/>
      <c r="O6" s="3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5.6" x14ac:dyDescent="0.3">
      <c r="A7" s="122" t="s">
        <v>4</v>
      </c>
      <c r="B7" s="124" t="s">
        <v>5</v>
      </c>
      <c r="C7" s="126" t="s">
        <v>6</v>
      </c>
      <c r="D7" s="128" t="s">
        <v>7</v>
      </c>
      <c r="E7" s="128" t="s">
        <v>8</v>
      </c>
      <c r="F7" s="130" t="s">
        <v>9</v>
      </c>
      <c r="G7" s="131"/>
      <c r="H7" s="124" t="s">
        <v>10</v>
      </c>
      <c r="I7" s="132" t="s">
        <v>11</v>
      </c>
      <c r="J7" s="2"/>
      <c r="K7" s="2"/>
      <c r="L7" s="2"/>
      <c r="M7" s="3"/>
      <c r="N7" s="3"/>
      <c r="O7" s="3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31.2" x14ac:dyDescent="0.3">
      <c r="A8" s="123"/>
      <c r="B8" s="125"/>
      <c r="C8" s="127"/>
      <c r="D8" s="129"/>
      <c r="E8" s="129"/>
      <c r="F8" s="16" t="s">
        <v>12</v>
      </c>
      <c r="G8" s="17" t="s">
        <v>13</v>
      </c>
      <c r="H8" s="125"/>
      <c r="I8" s="133"/>
      <c r="J8" s="2"/>
      <c r="K8" s="2"/>
      <c r="L8" s="2"/>
      <c r="M8" s="3"/>
      <c r="N8" s="3"/>
      <c r="O8" s="3">
        <v>49200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15.75" x14ac:dyDescent="0.25">
      <c r="A9" s="18" t="s">
        <v>14</v>
      </c>
      <c r="B9" s="19"/>
      <c r="C9" s="20"/>
      <c r="D9" s="21"/>
      <c r="E9" s="22"/>
      <c r="F9" s="23"/>
      <c r="G9" s="24"/>
      <c r="H9" s="19"/>
      <c r="I9" s="19"/>
      <c r="J9" s="2"/>
      <c r="K9" s="2"/>
      <c r="L9" s="2"/>
      <c r="M9" s="3"/>
      <c r="N9" s="3"/>
      <c r="O9" s="3">
        <v>26965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s="31" customFormat="1" x14ac:dyDescent="0.25">
      <c r="A10" s="25"/>
      <c r="B10" s="26"/>
      <c r="C10" s="27"/>
      <c r="D10" s="28"/>
      <c r="E10" s="28"/>
      <c r="F10" s="28"/>
      <c r="G10" s="28"/>
      <c r="H10" s="28"/>
      <c r="I10" s="28"/>
      <c r="J10" s="29"/>
      <c r="K10" s="29"/>
      <c r="L10" s="29"/>
      <c r="M10" s="30"/>
      <c r="O10" s="30">
        <v>126290</v>
      </c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</row>
    <row r="11" spans="1:28" s="38" customFormat="1" ht="15.75" x14ac:dyDescent="0.25">
      <c r="A11" s="32" t="s">
        <v>15</v>
      </c>
      <c r="B11" s="33"/>
      <c r="C11" s="34"/>
      <c r="D11" s="35"/>
      <c r="E11" s="35"/>
      <c r="F11" s="35"/>
      <c r="G11" s="35"/>
      <c r="H11" s="35"/>
      <c r="I11" s="35"/>
      <c r="J11" s="36"/>
      <c r="K11" s="36"/>
      <c r="L11" s="36"/>
      <c r="M11" s="37"/>
      <c r="N11" s="37"/>
      <c r="O11" s="37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</row>
    <row r="12" spans="1:28" s="31" customFormat="1" x14ac:dyDescent="0.25">
      <c r="A12" s="39" t="s">
        <v>16</v>
      </c>
      <c r="B12" s="40" t="s">
        <v>17</v>
      </c>
      <c r="C12" s="41">
        <v>384682.34</v>
      </c>
      <c r="D12" s="42" t="s">
        <v>18</v>
      </c>
      <c r="E12" s="43" t="s">
        <v>19</v>
      </c>
      <c r="F12" s="44">
        <f>G12/C12</f>
        <v>0.99974176095528577</v>
      </c>
      <c r="G12" s="45">
        <v>384583</v>
      </c>
      <c r="H12" s="46"/>
      <c r="I12" s="46"/>
      <c r="J12" s="29"/>
      <c r="K12" s="29"/>
      <c r="L12" s="29"/>
      <c r="M12" s="30"/>
      <c r="N12" s="30"/>
      <c r="O12" s="30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</row>
    <row r="13" spans="1:28" s="31" customFormat="1" ht="30" x14ac:dyDescent="0.25">
      <c r="A13" s="39" t="s">
        <v>20</v>
      </c>
      <c r="B13" s="40" t="s">
        <v>17</v>
      </c>
      <c r="C13" s="41">
        <v>33250</v>
      </c>
      <c r="D13" s="42" t="s">
        <v>21</v>
      </c>
      <c r="E13" s="47" t="s">
        <v>19</v>
      </c>
      <c r="F13" s="44">
        <f>G13/C13</f>
        <v>1.0427819548872181</v>
      </c>
      <c r="G13" s="48">
        <v>34672.5</v>
      </c>
      <c r="H13" s="49"/>
      <c r="I13" s="49"/>
      <c r="J13" s="29"/>
      <c r="K13" s="29"/>
      <c r="L13" s="50">
        <f>C13-G13</f>
        <v>-1422.5</v>
      </c>
      <c r="M13" s="30">
        <v>697470.99</v>
      </c>
      <c r="N13" s="30">
        <v>217140</v>
      </c>
      <c r="O13" s="30">
        <v>50650</v>
      </c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</row>
    <row r="14" spans="1:28" s="31" customFormat="1" ht="30" x14ac:dyDescent="0.25">
      <c r="A14" s="51" t="s">
        <v>22</v>
      </c>
      <c r="B14" s="52" t="s">
        <v>23</v>
      </c>
      <c r="C14" s="53">
        <v>1300000</v>
      </c>
      <c r="D14" s="54" t="s">
        <v>24</v>
      </c>
      <c r="E14" s="47" t="s">
        <v>19</v>
      </c>
      <c r="F14" s="44">
        <f t="shared" ref="F14:F20" si="0">G14/C14</f>
        <v>0.70578076923076927</v>
      </c>
      <c r="G14" s="48">
        <v>917515</v>
      </c>
      <c r="H14" s="49"/>
      <c r="I14" s="49"/>
      <c r="J14" s="29"/>
      <c r="K14" s="29"/>
      <c r="L14" s="29"/>
      <c r="M14" s="30"/>
      <c r="N14" s="30"/>
      <c r="O14" s="30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</row>
    <row r="15" spans="1:28" s="31" customFormat="1" ht="30" x14ac:dyDescent="0.25">
      <c r="A15" s="51" t="s">
        <v>25</v>
      </c>
      <c r="B15" s="55" t="s">
        <v>26</v>
      </c>
      <c r="C15" s="48">
        <v>322000</v>
      </c>
      <c r="D15" s="47" t="s">
        <v>27</v>
      </c>
      <c r="E15" s="47" t="s">
        <v>19</v>
      </c>
      <c r="F15" s="44">
        <f>G15/C15</f>
        <v>0.68322981366459623</v>
      </c>
      <c r="G15" s="48">
        <v>220000</v>
      </c>
      <c r="H15" s="49"/>
      <c r="I15" s="49"/>
      <c r="J15" s="29"/>
      <c r="K15" s="29"/>
      <c r="L15" s="29"/>
      <c r="M15" s="30"/>
      <c r="N15" s="30"/>
      <c r="O15" s="30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</row>
    <row r="16" spans="1:28" s="38" customFormat="1" ht="15.75" x14ac:dyDescent="0.25">
      <c r="A16" s="56" t="s">
        <v>28</v>
      </c>
      <c r="B16" s="57"/>
      <c r="C16" s="58"/>
      <c r="D16" s="59"/>
      <c r="E16" s="60"/>
      <c r="F16" s="61"/>
      <c r="G16" s="62"/>
      <c r="H16" s="63"/>
      <c r="I16" s="63"/>
      <c r="J16" s="36"/>
      <c r="K16" s="36"/>
      <c r="L16" s="36"/>
      <c r="M16" s="37"/>
      <c r="N16" s="37"/>
      <c r="O16" s="37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</row>
    <row r="17" spans="1:29" s="31" customFormat="1" ht="28.5" customHeight="1" x14ac:dyDescent="0.25">
      <c r="A17" s="64" t="s">
        <v>29</v>
      </c>
      <c r="B17" s="65" t="s">
        <v>17</v>
      </c>
      <c r="C17" s="53">
        <v>169864.15</v>
      </c>
      <c r="D17" s="54" t="s">
        <v>30</v>
      </c>
      <c r="E17" s="47" t="s">
        <v>19</v>
      </c>
      <c r="F17" s="44">
        <f t="shared" si="0"/>
        <v>0.12848502759410976</v>
      </c>
      <c r="G17" s="48">
        <v>21825</v>
      </c>
      <c r="H17" s="49"/>
      <c r="I17" s="49"/>
      <c r="J17" s="29"/>
      <c r="K17" s="29"/>
      <c r="L17" s="29"/>
      <c r="M17" s="30"/>
      <c r="N17" s="30"/>
      <c r="O17" s="30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</row>
    <row r="18" spans="1:29" s="31" customFormat="1" ht="21" customHeight="1" x14ac:dyDescent="0.25">
      <c r="A18" s="66" t="s">
        <v>31</v>
      </c>
      <c r="B18" s="67"/>
      <c r="C18" s="68"/>
      <c r="D18" s="69"/>
      <c r="E18" s="47"/>
      <c r="F18" s="44"/>
      <c r="G18" s="48"/>
      <c r="H18" s="49"/>
      <c r="I18" s="49"/>
      <c r="J18" s="29"/>
      <c r="K18" s="29"/>
      <c r="L18" s="29"/>
      <c r="M18" s="30"/>
      <c r="N18" s="30"/>
      <c r="O18" s="30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</row>
    <row r="19" spans="1:29" s="31" customFormat="1" ht="26.25" customHeight="1" x14ac:dyDescent="0.25">
      <c r="A19" s="39" t="s">
        <v>32</v>
      </c>
      <c r="B19" s="70" t="s">
        <v>17</v>
      </c>
      <c r="C19" s="71">
        <v>1005079.2</v>
      </c>
      <c r="D19" s="72" t="s">
        <v>33</v>
      </c>
      <c r="E19" s="47" t="s">
        <v>19</v>
      </c>
      <c r="F19" s="44">
        <f t="shared" si="0"/>
        <v>0.75633044639666214</v>
      </c>
      <c r="G19" s="48">
        <v>760172</v>
      </c>
      <c r="H19" s="49"/>
      <c r="I19" s="49"/>
      <c r="J19" s="29"/>
      <c r="K19" s="29"/>
      <c r="L19" s="29"/>
      <c r="M19" s="30"/>
      <c r="N19" s="30"/>
      <c r="O19" s="30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</row>
    <row r="20" spans="1:29" s="31" customFormat="1" ht="15.75" customHeight="1" x14ac:dyDescent="0.25">
      <c r="A20" s="39" t="s">
        <v>34</v>
      </c>
      <c r="B20" s="70" t="s">
        <v>17</v>
      </c>
      <c r="C20" s="71">
        <v>33891</v>
      </c>
      <c r="D20" s="72" t="s">
        <v>35</v>
      </c>
      <c r="E20" s="47" t="s">
        <v>36</v>
      </c>
      <c r="F20" s="44">
        <f t="shared" si="0"/>
        <v>0.17039922103213243</v>
      </c>
      <c r="G20" s="48">
        <v>5775</v>
      </c>
      <c r="H20" s="49"/>
      <c r="I20" s="49"/>
      <c r="J20" s="29"/>
      <c r="K20" s="29"/>
      <c r="L20" s="29"/>
      <c r="M20" s="30"/>
      <c r="N20" s="30"/>
      <c r="O20" s="30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29" s="31" customFormat="1" ht="20.25" customHeight="1" x14ac:dyDescent="0.25">
      <c r="A21" s="73" t="s">
        <v>37</v>
      </c>
      <c r="B21" s="74"/>
      <c r="C21" s="48"/>
      <c r="D21" s="75"/>
      <c r="E21" s="76"/>
      <c r="F21" s="44"/>
      <c r="G21" s="48"/>
      <c r="H21" s="77"/>
      <c r="I21" s="77"/>
      <c r="J21" s="78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</row>
    <row r="22" spans="1:29" ht="14.25" customHeight="1" x14ac:dyDescent="0.25">
      <c r="A22" s="80" t="s">
        <v>38</v>
      </c>
      <c r="B22" s="77"/>
      <c r="C22" s="81"/>
      <c r="D22" s="76"/>
      <c r="E22" s="82"/>
      <c r="F22" s="44"/>
      <c r="G22" s="83"/>
      <c r="H22" s="77"/>
      <c r="I22" s="77"/>
      <c r="J22" s="2"/>
      <c r="K22" s="2"/>
      <c r="L22" s="2"/>
      <c r="M22" s="3"/>
      <c r="N22" s="3"/>
      <c r="O22" s="3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9" ht="30" x14ac:dyDescent="0.25">
      <c r="A23" s="39" t="s">
        <v>39</v>
      </c>
      <c r="B23" s="70" t="s">
        <v>40</v>
      </c>
      <c r="C23" s="41">
        <v>2000000</v>
      </c>
      <c r="D23" s="42" t="s">
        <v>41</v>
      </c>
      <c r="E23" s="84" t="s">
        <v>19</v>
      </c>
      <c r="F23" s="44">
        <f>G23/C23</f>
        <v>0.197900085</v>
      </c>
      <c r="G23" s="48">
        <v>395800.17</v>
      </c>
      <c r="H23" s="77"/>
      <c r="I23" s="77"/>
      <c r="J23" s="2"/>
      <c r="K23" s="2"/>
      <c r="L23" s="2"/>
      <c r="M23" s="3"/>
      <c r="N23" s="3"/>
      <c r="O23" s="3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9" s="31" customFormat="1" ht="18" customHeight="1" x14ac:dyDescent="0.25">
      <c r="A24" s="85" t="s">
        <v>42</v>
      </c>
      <c r="B24" s="70" t="s">
        <v>40</v>
      </c>
      <c r="C24" s="71">
        <v>708026.62</v>
      </c>
      <c r="D24" s="72" t="s">
        <v>43</v>
      </c>
      <c r="E24" s="43" t="s">
        <v>19</v>
      </c>
      <c r="F24" s="44">
        <f>G24/C24</f>
        <v>1</v>
      </c>
      <c r="G24" s="45">
        <v>708026.62</v>
      </c>
      <c r="H24" s="46"/>
      <c r="I24" s="46"/>
      <c r="J24" s="29"/>
      <c r="K24" s="29"/>
      <c r="L24" s="29"/>
      <c r="M24" s="30"/>
      <c r="N24" s="30"/>
      <c r="O24" s="30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</row>
    <row r="25" spans="1:29" s="95" customFormat="1" ht="31.5" x14ac:dyDescent="0.25">
      <c r="A25" s="86" t="s">
        <v>44</v>
      </c>
      <c r="B25" s="87"/>
      <c r="C25" s="88"/>
      <c r="D25" s="89"/>
      <c r="E25" s="90"/>
      <c r="F25" s="61"/>
      <c r="G25" s="91"/>
      <c r="H25" s="92"/>
      <c r="I25" s="92"/>
      <c r="J25" s="93"/>
      <c r="K25" s="93"/>
      <c r="L25" s="93"/>
      <c r="M25" s="94"/>
      <c r="N25" s="94"/>
      <c r="O25" s="94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</row>
    <row r="26" spans="1:29" s="95" customFormat="1" ht="25.5" customHeight="1" x14ac:dyDescent="0.3">
      <c r="A26" s="39" t="s">
        <v>45</v>
      </c>
      <c r="B26" s="70" t="s">
        <v>46</v>
      </c>
      <c r="C26" s="41">
        <f>1218158.08</f>
        <v>1218158.0800000001</v>
      </c>
      <c r="D26" s="42" t="s">
        <v>47</v>
      </c>
      <c r="E26" s="43" t="s">
        <v>48</v>
      </c>
      <c r="F26" s="44">
        <f>G26/C26</f>
        <v>0.88392292238458892</v>
      </c>
      <c r="G26" s="45">
        <f>780969.19+295788.66</f>
        <v>1076757.8499999999</v>
      </c>
      <c r="H26" s="92"/>
      <c r="I26" s="92"/>
      <c r="J26" s="93"/>
      <c r="K26" s="93"/>
      <c r="L26" s="93"/>
      <c r="M26" s="94"/>
      <c r="N26" s="94"/>
      <c r="O26" s="94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</row>
    <row r="27" spans="1:29" s="95" customFormat="1" ht="15.6" x14ac:dyDescent="0.3">
      <c r="A27" s="86"/>
      <c r="B27" s="87"/>
      <c r="C27" s="88"/>
      <c r="D27" s="89"/>
      <c r="E27" s="90"/>
      <c r="F27" s="61"/>
      <c r="G27" s="91"/>
      <c r="H27" s="92"/>
      <c r="I27" s="92"/>
      <c r="J27" s="93"/>
      <c r="K27" s="93"/>
      <c r="L27" s="93"/>
      <c r="M27" s="94"/>
      <c r="N27" s="94"/>
      <c r="O27" s="94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</row>
    <row r="28" spans="1:29" ht="30" customHeight="1" x14ac:dyDescent="0.3">
      <c r="A28" s="39" t="s">
        <v>49</v>
      </c>
      <c r="B28" s="70" t="s">
        <v>50</v>
      </c>
      <c r="C28" s="41">
        <v>42849.22</v>
      </c>
      <c r="D28" s="42" t="s">
        <v>51</v>
      </c>
      <c r="E28" s="43" t="s">
        <v>52</v>
      </c>
      <c r="F28" s="44">
        <f>G28/C28</f>
        <v>0.72384048064352158</v>
      </c>
      <c r="G28" s="45">
        <f>31016</f>
        <v>31016</v>
      </c>
      <c r="H28" s="46"/>
      <c r="I28" s="46"/>
      <c r="J28" s="2"/>
      <c r="K28" s="2"/>
      <c r="L28" s="2"/>
      <c r="M28" s="3"/>
      <c r="N28" s="3"/>
      <c r="O28" s="3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9" s="31" customFormat="1" ht="27" customHeight="1" x14ac:dyDescent="0.3">
      <c r="A29" s="39" t="s">
        <v>53</v>
      </c>
      <c r="B29" s="40" t="s">
        <v>26</v>
      </c>
      <c r="C29" s="41">
        <v>260467.28</v>
      </c>
      <c r="D29" s="42" t="s">
        <v>54</v>
      </c>
      <c r="E29" s="43" t="s">
        <v>55</v>
      </c>
      <c r="F29" s="44">
        <f>G29/C29</f>
        <v>0.7430666915245554</v>
      </c>
      <c r="G29" s="45">
        <v>193544.56</v>
      </c>
      <c r="H29" s="46"/>
      <c r="I29" s="46"/>
      <c r="J29" s="29"/>
      <c r="K29" s="29"/>
      <c r="L29" s="29"/>
      <c r="M29" s="30"/>
      <c r="N29" s="30"/>
      <c r="O29" s="30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</row>
    <row r="30" spans="1:29" s="31" customFormat="1" ht="35.25" customHeight="1" x14ac:dyDescent="0.3">
      <c r="A30" s="39" t="s">
        <v>56</v>
      </c>
      <c r="B30" s="40" t="s">
        <v>57</v>
      </c>
      <c r="C30" s="41">
        <f>2700000+1200000</f>
        <v>3900000</v>
      </c>
      <c r="D30" s="42" t="s">
        <v>58</v>
      </c>
      <c r="E30" s="43" t="s">
        <v>59</v>
      </c>
      <c r="F30" s="44">
        <f>G30/C30</f>
        <v>0.67358602564102565</v>
      </c>
      <c r="G30" s="45">
        <f>202800+2312873.5+68512+42800</f>
        <v>2626985.5</v>
      </c>
      <c r="H30" s="46"/>
      <c r="I30" s="46"/>
      <c r="J30" s="29"/>
      <c r="K30" s="29"/>
      <c r="L30" s="29"/>
      <c r="M30" s="30"/>
      <c r="N30" s="30"/>
      <c r="O30" s="30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</row>
    <row r="31" spans="1:29" s="31" customFormat="1" ht="35.25" customHeight="1" x14ac:dyDescent="0.3">
      <c r="A31" s="39" t="s">
        <v>60</v>
      </c>
      <c r="B31" s="40" t="s">
        <v>61</v>
      </c>
      <c r="C31" s="41">
        <v>500000</v>
      </c>
      <c r="D31" s="42" t="s">
        <v>62</v>
      </c>
      <c r="E31" s="43" t="s">
        <v>59</v>
      </c>
      <c r="F31" s="44">
        <f>G31/C31</f>
        <v>0.70739799999999997</v>
      </c>
      <c r="G31" s="45">
        <f>224799+40300+88600</f>
        <v>353699</v>
      </c>
      <c r="H31" s="46"/>
      <c r="I31" s="46"/>
      <c r="J31" s="29"/>
      <c r="K31" s="29"/>
      <c r="L31" s="29"/>
      <c r="M31" s="30"/>
      <c r="N31" s="30"/>
      <c r="O31" s="30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</row>
    <row r="32" spans="1:29" s="31" customFormat="1" ht="35.25" customHeight="1" x14ac:dyDescent="0.3">
      <c r="A32" s="39" t="s">
        <v>63</v>
      </c>
      <c r="B32" s="40" t="s">
        <v>61</v>
      </c>
      <c r="C32" s="41">
        <f>30000</f>
        <v>30000</v>
      </c>
      <c r="D32" s="42" t="s">
        <v>62</v>
      </c>
      <c r="E32" s="43" t="s">
        <v>59</v>
      </c>
      <c r="F32" s="44">
        <f>G32/C32</f>
        <v>9.8698053333333338</v>
      </c>
      <c r="G32" s="45">
        <f>194794.16+51000+50300</f>
        <v>296094.16000000003</v>
      </c>
      <c r="H32" s="46"/>
      <c r="I32" s="46"/>
      <c r="J32" s="29"/>
      <c r="K32" s="29"/>
      <c r="L32" s="29"/>
      <c r="M32" s="30"/>
      <c r="N32" s="30"/>
      <c r="O32" s="30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</row>
    <row r="33" spans="1:28" s="31" customFormat="1" ht="30" x14ac:dyDescent="0.3">
      <c r="A33" s="39" t="s">
        <v>64</v>
      </c>
      <c r="B33" s="40" t="s">
        <v>65</v>
      </c>
      <c r="C33" s="41">
        <f>700000</f>
        <v>700000</v>
      </c>
      <c r="D33" s="42" t="s">
        <v>66</v>
      </c>
      <c r="E33" s="43" t="s">
        <v>67</v>
      </c>
      <c r="F33" s="44">
        <f t="shared" ref="F33:F37" si="1">G33/C33</f>
        <v>0.72864285714285715</v>
      </c>
      <c r="G33" s="45">
        <f>510050</f>
        <v>510050</v>
      </c>
      <c r="H33" s="46"/>
      <c r="I33" s="46"/>
      <c r="J33" s="29"/>
      <c r="K33" s="29"/>
      <c r="L33" s="29"/>
      <c r="M33" s="30"/>
      <c r="N33" s="30"/>
      <c r="O33" s="30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</row>
    <row r="34" spans="1:28" s="31" customFormat="1" x14ac:dyDescent="0.3">
      <c r="A34" s="39" t="s">
        <v>68</v>
      </c>
      <c r="B34" s="40" t="s">
        <v>69</v>
      </c>
      <c r="C34" s="41">
        <f>66614.9</f>
        <v>66614.899999999994</v>
      </c>
      <c r="D34" s="42" t="s">
        <v>70</v>
      </c>
      <c r="E34" s="43" t="s">
        <v>48</v>
      </c>
      <c r="F34" s="44">
        <f t="shared" si="1"/>
        <v>0.78008073268893308</v>
      </c>
      <c r="G34" s="45">
        <f>35165+16800</f>
        <v>51965</v>
      </c>
      <c r="H34" s="46"/>
      <c r="I34" s="46"/>
      <c r="J34" s="29"/>
      <c r="K34" s="29"/>
      <c r="L34" s="29"/>
      <c r="M34" s="30"/>
      <c r="N34" s="30"/>
      <c r="O34" s="30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</row>
    <row r="35" spans="1:28" s="38" customFormat="1" ht="15.6" x14ac:dyDescent="0.3">
      <c r="A35" s="86" t="s">
        <v>71</v>
      </c>
      <c r="B35" s="33"/>
      <c r="C35" s="88"/>
      <c r="D35" s="89"/>
      <c r="E35" s="90"/>
      <c r="F35" s="61"/>
      <c r="G35" s="91"/>
      <c r="H35" s="92"/>
      <c r="I35" s="92"/>
      <c r="J35" s="36"/>
      <c r="K35" s="36"/>
      <c r="L35" s="36"/>
      <c r="M35" s="37"/>
      <c r="N35" s="37"/>
      <c r="O35" s="37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</row>
    <row r="36" spans="1:28" s="38" customFormat="1" ht="15.6" x14ac:dyDescent="0.3">
      <c r="A36" s="39" t="s">
        <v>72</v>
      </c>
      <c r="B36" s="40" t="s">
        <v>73</v>
      </c>
      <c r="C36" s="41">
        <f>75000</f>
        <v>75000</v>
      </c>
      <c r="D36" s="42" t="s">
        <v>70</v>
      </c>
      <c r="E36" s="43" t="s">
        <v>48</v>
      </c>
      <c r="F36" s="44">
        <f t="shared" si="1"/>
        <v>0.78439999999999999</v>
      </c>
      <c r="G36" s="45">
        <f>57580+1250</f>
        <v>58830</v>
      </c>
      <c r="H36" s="92"/>
      <c r="I36" s="92"/>
      <c r="J36" s="36"/>
      <c r="K36" s="36"/>
      <c r="L36" s="36"/>
      <c r="M36" s="37"/>
      <c r="N36" s="37"/>
      <c r="O36" s="37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</row>
    <row r="37" spans="1:28" s="31" customFormat="1" x14ac:dyDescent="0.3">
      <c r="A37" s="39" t="s">
        <v>74</v>
      </c>
      <c r="B37" s="40" t="s">
        <v>75</v>
      </c>
      <c r="C37" s="41">
        <f>117392.04</f>
        <v>117392.04</v>
      </c>
      <c r="D37" s="42" t="s">
        <v>76</v>
      </c>
      <c r="E37" s="43" t="s">
        <v>48</v>
      </c>
      <c r="F37" s="44">
        <f t="shared" si="1"/>
        <v>0.99802337534981078</v>
      </c>
      <c r="G37" s="45">
        <f>117160</f>
        <v>117160</v>
      </c>
      <c r="H37" s="46"/>
      <c r="I37" s="46"/>
      <c r="J37" s="29"/>
      <c r="K37" s="29"/>
      <c r="L37" s="29"/>
      <c r="M37" s="30"/>
      <c r="N37" s="30"/>
      <c r="O37" s="30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</row>
    <row r="38" spans="1:28" s="31" customFormat="1" ht="26.4" x14ac:dyDescent="0.3">
      <c r="A38" s="85" t="s">
        <v>77</v>
      </c>
      <c r="B38" s="96" t="s">
        <v>78</v>
      </c>
      <c r="C38" s="71">
        <v>179000</v>
      </c>
      <c r="D38" s="72" t="s">
        <v>41</v>
      </c>
      <c r="E38" s="43" t="s">
        <v>19</v>
      </c>
      <c r="F38" s="44">
        <f>G38/C38</f>
        <v>0.9964251396648045</v>
      </c>
      <c r="G38" s="45">
        <v>178360.1</v>
      </c>
      <c r="H38" s="46"/>
      <c r="I38" s="46"/>
      <c r="J38" s="29"/>
      <c r="K38" s="29"/>
      <c r="L38" s="29"/>
      <c r="M38" s="30"/>
      <c r="N38" s="30"/>
      <c r="O38" s="30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</row>
    <row r="39" spans="1:28" s="8" customFormat="1" ht="18" thickBot="1" x14ac:dyDescent="0.35">
      <c r="A39" s="97" t="s">
        <v>79</v>
      </c>
      <c r="B39" s="98"/>
      <c r="C39" s="99">
        <f>SUM(C12:C38)</f>
        <v>13046274.83</v>
      </c>
      <c r="D39" s="100"/>
      <c r="E39" s="101"/>
      <c r="F39" s="101"/>
      <c r="G39" s="102">
        <f>SUM(G12:G38)</f>
        <v>8942831.459999999</v>
      </c>
      <c r="H39" s="103"/>
      <c r="I39" s="104"/>
      <c r="J39" s="105"/>
      <c r="K39" s="105"/>
      <c r="L39" s="105"/>
      <c r="M39" s="106">
        <v>840000</v>
      </c>
      <c r="N39" s="106"/>
      <c r="O39" s="106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</row>
    <row r="40" spans="1:28" ht="16.2" thickTop="1" x14ac:dyDescent="0.3">
      <c r="A40" s="107"/>
      <c r="B40" s="31"/>
      <c r="C40" s="27"/>
      <c r="D40" s="108"/>
      <c r="E40" s="108"/>
      <c r="F40" s="109"/>
      <c r="G40" s="31"/>
      <c r="H40" s="31"/>
      <c r="I40" s="31"/>
      <c r="J40" s="2"/>
      <c r="K40" s="2"/>
      <c r="L40" s="2"/>
      <c r="M40" s="3">
        <v>194941</v>
      </c>
      <c r="N40" s="3"/>
      <c r="O40" s="3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8" x14ac:dyDescent="0.3">
      <c r="A41" s="15" t="s">
        <v>80</v>
      </c>
      <c r="C41" s="110"/>
      <c r="D41" s="111"/>
      <c r="F41" s="14" t="s">
        <v>81</v>
      </c>
      <c r="M41" s="12">
        <f>+M39-M40</f>
        <v>645059</v>
      </c>
    </row>
    <row r="42" spans="1:28" x14ac:dyDescent="0.3">
      <c r="C42" s="110"/>
      <c r="D42" s="111"/>
    </row>
    <row r="43" spans="1:28" x14ac:dyDescent="0.3">
      <c r="C43" s="110"/>
      <c r="D43" s="111"/>
    </row>
    <row r="44" spans="1:28" x14ac:dyDescent="0.3">
      <c r="C44" s="110"/>
      <c r="D44" s="111"/>
      <c r="M44" s="12">
        <v>1120000</v>
      </c>
    </row>
    <row r="45" spans="1:28" x14ac:dyDescent="0.3">
      <c r="C45" s="110"/>
      <c r="D45" s="111"/>
      <c r="M45" s="12" t="e">
        <f>+M44-#REF!</f>
        <v>#REF!</v>
      </c>
    </row>
    <row r="46" spans="1:28" x14ac:dyDescent="0.3">
      <c r="C46" s="110"/>
      <c r="D46" s="111"/>
    </row>
    <row r="47" spans="1:28" ht="15.6" x14ac:dyDescent="0.3">
      <c r="A47" s="112"/>
      <c r="C47" s="113"/>
      <c r="D47" s="111"/>
    </row>
    <row r="48" spans="1:28" ht="15.6" x14ac:dyDescent="0.3">
      <c r="A48" s="107" t="s">
        <v>82</v>
      </c>
      <c r="B48" s="31"/>
      <c r="C48" s="79"/>
      <c r="D48" s="114"/>
      <c r="G48" s="36" t="s">
        <v>83</v>
      </c>
      <c r="H48" s="31"/>
    </row>
    <row r="49" spans="1:8" x14ac:dyDescent="0.3">
      <c r="A49" s="117" t="s">
        <v>84</v>
      </c>
      <c r="B49" s="118"/>
      <c r="C49" s="119"/>
      <c r="D49" s="119"/>
      <c r="G49" s="117" t="s">
        <v>85</v>
      </c>
      <c r="H49" s="118"/>
    </row>
    <row r="50" spans="1:8" x14ac:dyDescent="0.3">
      <c r="C50" s="110"/>
      <c r="D50" s="111"/>
    </row>
    <row r="51" spans="1:8" x14ac:dyDescent="0.3">
      <c r="C51" s="110"/>
      <c r="D51" s="111"/>
    </row>
    <row r="52" spans="1:8" x14ac:dyDescent="0.3">
      <c r="C52" s="110"/>
      <c r="D52" s="111"/>
    </row>
    <row r="53" spans="1:8" x14ac:dyDescent="0.3">
      <c r="C53" s="110"/>
      <c r="D53" s="111"/>
    </row>
    <row r="54" spans="1:8" x14ac:dyDescent="0.3">
      <c r="C54" s="110"/>
      <c r="D54" s="111"/>
    </row>
    <row r="55" spans="1:8" x14ac:dyDescent="0.3">
      <c r="C55" s="110"/>
      <c r="D55" s="111"/>
    </row>
  </sheetData>
  <mergeCells count="13">
    <mergeCell ref="A49:B49"/>
    <mergeCell ref="C49:D49"/>
    <mergeCell ref="G49:H49"/>
    <mergeCell ref="A2:I2"/>
    <mergeCell ref="A3:I3"/>
    <mergeCell ref="A7:A8"/>
    <mergeCell ref="B7:B8"/>
    <mergeCell ref="C7:C8"/>
    <mergeCell ref="D7:D8"/>
    <mergeCell ref="E7:E8"/>
    <mergeCell ref="F7:G7"/>
    <mergeCell ref="H7:H8"/>
    <mergeCell ref="I7:I8"/>
  </mergeCells>
  <printOptions horizontalCentered="1" verticalCentered="1"/>
  <pageMargins left="0.7" right="0.25" top="0.75" bottom="0.75" header="0.3" footer="0.3"/>
  <pageSetup paperSize="5" scale="75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1"/>
  <sheetViews>
    <sheetView tabSelected="1" workbookViewId="0">
      <selection activeCell="A7" sqref="A7:A8"/>
    </sheetView>
  </sheetViews>
  <sheetFormatPr defaultColWidth="15.109375" defaultRowHeight="15" x14ac:dyDescent="0.3"/>
  <cols>
    <col min="1" max="1" width="59.44140625" style="15" customWidth="1"/>
    <col min="2" max="2" width="22.109375" style="6" customWidth="1"/>
    <col min="3" max="3" width="21.109375" style="12" customWidth="1"/>
    <col min="4" max="5" width="14.6640625" style="13" customWidth="1"/>
    <col min="6" max="6" width="13.6640625" style="14" customWidth="1"/>
    <col min="7" max="7" width="21" style="6" customWidth="1"/>
    <col min="8" max="8" width="13.6640625" style="6" customWidth="1"/>
    <col min="9" max="9" width="13.88671875" style="6" customWidth="1"/>
    <col min="10" max="10" width="2.5546875" style="6" customWidth="1"/>
    <col min="11" max="11" width="7.88671875" style="6" customWidth="1"/>
    <col min="12" max="12" width="37.109375" style="6" customWidth="1"/>
    <col min="13" max="15" width="15.5546875" style="12" customWidth="1"/>
    <col min="16" max="28" width="7.5546875" style="6" customWidth="1"/>
    <col min="29" max="16384" width="15.109375" style="6"/>
  </cols>
  <sheetData>
    <row r="1" spans="1:28" x14ac:dyDescent="0.25">
      <c r="A1" s="1" t="s">
        <v>0</v>
      </c>
      <c r="B1" s="2"/>
      <c r="C1" s="3"/>
      <c r="D1" s="4"/>
      <c r="E1" s="4"/>
      <c r="F1" s="5"/>
      <c r="G1" s="2"/>
      <c r="H1" s="2"/>
      <c r="I1" s="2"/>
      <c r="J1" s="2"/>
      <c r="K1" s="2"/>
      <c r="L1" s="2"/>
      <c r="M1" s="3"/>
      <c r="N1" s="3"/>
      <c r="O1" s="3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8" x14ac:dyDescent="0.25">
      <c r="A2" s="120" t="s">
        <v>1</v>
      </c>
      <c r="B2" s="121"/>
      <c r="C2" s="121"/>
      <c r="D2" s="121"/>
      <c r="E2" s="121"/>
      <c r="F2" s="121"/>
      <c r="G2" s="121"/>
      <c r="H2" s="121"/>
      <c r="I2" s="121"/>
      <c r="J2" s="2"/>
      <c r="K2" s="2"/>
      <c r="L2" s="2"/>
      <c r="M2" s="3"/>
      <c r="N2" s="3"/>
      <c r="O2" s="3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8" x14ac:dyDescent="0.25">
      <c r="A3" s="120" t="s">
        <v>98</v>
      </c>
      <c r="B3" s="121"/>
      <c r="C3" s="121"/>
      <c r="D3" s="121"/>
      <c r="E3" s="121"/>
      <c r="F3" s="121"/>
      <c r="G3" s="121"/>
      <c r="H3" s="121"/>
      <c r="I3" s="121"/>
      <c r="J3" s="2"/>
      <c r="K3" s="2"/>
      <c r="L3" s="2"/>
      <c r="M3" s="3"/>
      <c r="N3" s="3"/>
      <c r="O3" s="3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8" x14ac:dyDescent="0.25">
      <c r="A4" s="7"/>
      <c r="B4" s="115"/>
      <c r="C4" s="9"/>
      <c r="D4" s="10"/>
      <c r="E4" s="10"/>
      <c r="F4" s="11"/>
      <c r="G4" s="115"/>
      <c r="H4" s="115"/>
      <c r="I4" s="115"/>
      <c r="J4" s="2"/>
      <c r="K4" s="2"/>
      <c r="L4" s="2"/>
      <c r="M4" s="3"/>
      <c r="N4" s="3"/>
      <c r="O4" s="3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15.75" x14ac:dyDescent="0.25">
      <c r="A5" s="1" t="s">
        <v>3</v>
      </c>
      <c r="J5" s="2"/>
      <c r="K5" s="2"/>
      <c r="L5" s="2"/>
      <c r="M5" s="3"/>
      <c r="N5" s="3"/>
      <c r="O5" s="3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x14ac:dyDescent="0.25">
      <c r="J6" s="2"/>
      <c r="K6" s="2"/>
      <c r="L6" s="2"/>
      <c r="M6" s="3"/>
      <c r="N6" s="3"/>
      <c r="O6" s="3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5.6" x14ac:dyDescent="0.3">
      <c r="A7" s="122" t="s">
        <v>4</v>
      </c>
      <c r="B7" s="124" t="s">
        <v>5</v>
      </c>
      <c r="C7" s="126" t="s">
        <v>6</v>
      </c>
      <c r="D7" s="128" t="s">
        <v>7</v>
      </c>
      <c r="E7" s="128" t="s">
        <v>8</v>
      </c>
      <c r="F7" s="130" t="s">
        <v>9</v>
      </c>
      <c r="G7" s="131"/>
      <c r="H7" s="124" t="s">
        <v>10</v>
      </c>
      <c r="I7" s="132" t="s">
        <v>11</v>
      </c>
      <c r="J7" s="2"/>
      <c r="K7" s="2"/>
      <c r="L7" s="2"/>
      <c r="M7" s="3"/>
      <c r="N7" s="3"/>
      <c r="O7" s="3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31.2" x14ac:dyDescent="0.3">
      <c r="A8" s="123"/>
      <c r="B8" s="125"/>
      <c r="C8" s="127"/>
      <c r="D8" s="129"/>
      <c r="E8" s="129"/>
      <c r="F8" s="16" t="s">
        <v>12</v>
      </c>
      <c r="G8" s="17" t="s">
        <v>13</v>
      </c>
      <c r="H8" s="125"/>
      <c r="I8" s="133"/>
      <c r="J8" s="2"/>
      <c r="K8" s="2"/>
      <c r="L8" s="2"/>
      <c r="M8" s="3"/>
      <c r="N8" s="3"/>
      <c r="O8" s="3">
        <v>49200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15.75" x14ac:dyDescent="0.25">
      <c r="A9" s="18" t="s">
        <v>14</v>
      </c>
      <c r="B9" s="19"/>
      <c r="C9" s="20"/>
      <c r="D9" s="21"/>
      <c r="E9" s="22"/>
      <c r="F9" s="23"/>
      <c r="G9" s="24"/>
      <c r="H9" s="19"/>
      <c r="I9" s="19"/>
      <c r="J9" s="2"/>
      <c r="K9" s="2"/>
      <c r="L9" s="2"/>
      <c r="M9" s="3"/>
      <c r="N9" s="3"/>
      <c r="O9" s="3">
        <v>26965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s="31" customFormat="1" x14ac:dyDescent="0.25">
      <c r="A10" s="25"/>
      <c r="B10" s="26"/>
      <c r="C10" s="27"/>
      <c r="D10" s="28"/>
      <c r="E10" s="28"/>
      <c r="F10" s="28"/>
      <c r="G10" s="28"/>
      <c r="H10" s="28"/>
      <c r="I10" s="28"/>
      <c r="J10" s="29"/>
      <c r="K10" s="29"/>
      <c r="L10" s="29"/>
      <c r="M10" s="30"/>
      <c r="O10" s="30">
        <v>126290</v>
      </c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</row>
    <row r="11" spans="1:28" s="38" customFormat="1" ht="15.75" x14ac:dyDescent="0.25">
      <c r="A11" s="32" t="s">
        <v>15</v>
      </c>
      <c r="B11" s="33"/>
      <c r="C11" s="34"/>
      <c r="D11" s="35"/>
      <c r="E11" s="35"/>
      <c r="F11" s="35"/>
      <c r="G11" s="35"/>
      <c r="H11" s="35"/>
      <c r="I11" s="35"/>
      <c r="J11" s="36"/>
      <c r="K11" s="36"/>
      <c r="L11" s="36"/>
      <c r="M11" s="37"/>
      <c r="N11" s="37"/>
      <c r="O11" s="37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</row>
    <row r="12" spans="1:28" s="31" customFormat="1" x14ac:dyDescent="0.25">
      <c r="A12" s="39" t="s">
        <v>16</v>
      </c>
      <c r="B12" s="40" t="s">
        <v>17</v>
      </c>
      <c r="C12" s="41">
        <v>384682.34</v>
      </c>
      <c r="D12" s="42" t="s">
        <v>18</v>
      </c>
      <c r="E12" s="43" t="s">
        <v>19</v>
      </c>
      <c r="F12" s="44">
        <f>G12/C12</f>
        <v>0.99974176095528577</v>
      </c>
      <c r="G12" s="45">
        <v>384583</v>
      </c>
      <c r="H12" s="46"/>
      <c r="I12" s="46"/>
      <c r="J12" s="29"/>
      <c r="K12" s="29"/>
      <c r="L12" s="29"/>
      <c r="M12" s="30"/>
      <c r="N12" s="30"/>
      <c r="O12" s="30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</row>
    <row r="13" spans="1:28" s="31" customFormat="1" ht="30" x14ac:dyDescent="0.25">
      <c r="A13" s="39" t="s">
        <v>20</v>
      </c>
      <c r="B13" s="40" t="s">
        <v>17</v>
      </c>
      <c r="C13" s="41">
        <v>33250</v>
      </c>
      <c r="D13" s="42" t="s">
        <v>21</v>
      </c>
      <c r="E13" s="47" t="s">
        <v>19</v>
      </c>
      <c r="F13" s="44">
        <f>G13/C13</f>
        <v>1.0427819548872181</v>
      </c>
      <c r="G13" s="48">
        <v>34672.5</v>
      </c>
      <c r="H13" s="49"/>
      <c r="I13" s="49"/>
      <c r="J13" s="29"/>
      <c r="K13" s="29"/>
      <c r="L13" s="50">
        <f>C13-G13</f>
        <v>-1422.5</v>
      </c>
      <c r="M13" s="30">
        <v>697470.99</v>
      </c>
      <c r="N13" s="30">
        <v>217140</v>
      </c>
      <c r="O13" s="30">
        <v>50650</v>
      </c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</row>
    <row r="14" spans="1:28" s="31" customFormat="1" ht="30" x14ac:dyDescent="0.25">
      <c r="A14" s="51" t="s">
        <v>22</v>
      </c>
      <c r="B14" s="52" t="s">
        <v>23</v>
      </c>
      <c r="C14" s="53">
        <v>1300000</v>
      </c>
      <c r="D14" s="54" t="s">
        <v>24</v>
      </c>
      <c r="E14" s="47" t="s">
        <v>19</v>
      </c>
      <c r="F14" s="44">
        <f t="shared" ref="F14:F20" si="0">G14/C14</f>
        <v>0.99156153846153849</v>
      </c>
      <c r="G14" s="48">
        <f>1289030</f>
        <v>1289030</v>
      </c>
      <c r="H14" s="49"/>
      <c r="I14" s="49"/>
      <c r="J14" s="29"/>
      <c r="K14" s="29"/>
      <c r="L14" s="29"/>
      <c r="M14" s="30"/>
      <c r="N14" s="30"/>
      <c r="O14" s="30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</row>
    <row r="15" spans="1:28" s="31" customFormat="1" ht="30" x14ac:dyDescent="0.25">
      <c r="A15" s="51" t="s">
        <v>25</v>
      </c>
      <c r="B15" s="55" t="s">
        <v>26</v>
      </c>
      <c r="C15" s="48">
        <v>322000</v>
      </c>
      <c r="D15" s="47" t="s">
        <v>27</v>
      </c>
      <c r="E15" s="47" t="s">
        <v>19</v>
      </c>
      <c r="F15" s="44">
        <f>G15/C15</f>
        <v>0.68322981366459623</v>
      </c>
      <c r="G15" s="48">
        <v>220000</v>
      </c>
      <c r="H15" s="49"/>
      <c r="I15" s="49"/>
      <c r="J15" s="29"/>
      <c r="K15" s="29"/>
      <c r="L15" s="29"/>
      <c r="M15" s="30"/>
      <c r="N15" s="30"/>
      <c r="O15" s="30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</row>
    <row r="16" spans="1:28" s="38" customFormat="1" ht="15.6" x14ac:dyDescent="0.3">
      <c r="A16" s="56" t="s">
        <v>28</v>
      </c>
      <c r="B16" s="57"/>
      <c r="C16" s="58"/>
      <c r="D16" s="59"/>
      <c r="E16" s="60"/>
      <c r="F16" s="61"/>
      <c r="G16" s="62"/>
      <c r="H16" s="63"/>
      <c r="I16" s="63"/>
      <c r="J16" s="36"/>
      <c r="K16" s="36"/>
      <c r="L16" s="36"/>
      <c r="M16" s="37"/>
      <c r="N16" s="37"/>
      <c r="O16" s="37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</row>
    <row r="17" spans="1:29" s="31" customFormat="1" ht="28.5" customHeight="1" x14ac:dyDescent="0.3">
      <c r="A17" s="64" t="s">
        <v>29</v>
      </c>
      <c r="B17" s="65" t="s">
        <v>17</v>
      </c>
      <c r="C17" s="53">
        <v>169864.15</v>
      </c>
      <c r="D17" s="54" t="s">
        <v>30</v>
      </c>
      <c r="E17" s="47" t="s">
        <v>19</v>
      </c>
      <c r="F17" s="44">
        <f t="shared" si="0"/>
        <v>0.12848502759410976</v>
      </c>
      <c r="G17" s="48">
        <v>21825</v>
      </c>
      <c r="H17" s="49"/>
      <c r="I17" s="49"/>
      <c r="J17" s="29"/>
      <c r="K17" s="29"/>
      <c r="L17" s="29"/>
      <c r="M17" s="30"/>
      <c r="N17" s="30"/>
      <c r="O17" s="30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</row>
    <row r="18" spans="1:29" s="31" customFormat="1" ht="21" customHeight="1" x14ac:dyDescent="0.3">
      <c r="A18" s="66" t="s">
        <v>31</v>
      </c>
      <c r="B18" s="67"/>
      <c r="C18" s="68"/>
      <c r="D18" s="69"/>
      <c r="E18" s="47"/>
      <c r="F18" s="44"/>
      <c r="G18" s="48"/>
      <c r="H18" s="49"/>
      <c r="I18" s="49"/>
      <c r="J18" s="29"/>
      <c r="K18" s="29"/>
      <c r="L18" s="29"/>
      <c r="M18" s="30"/>
      <c r="N18" s="30"/>
      <c r="O18" s="30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</row>
    <row r="19" spans="1:29" s="31" customFormat="1" ht="26.25" customHeight="1" x14ac:dyDescent="0.3">
      <c r="A19" s="39" t="s">
        <v>32</v>
      </c>
      <c r="B19" s="70" t="s">
        <v>17</v>
      </c>
      <c r="C19" s="71">
        <v>1005079.2</v>
      </c>
      <c r="D19" s="72" t="s">
        <v>33</v>
      </c>
      <c r="E19" s="47" t="s">
        <v>19</v>
      </c>
      <c r="F19" s="44">
        <f t="shared" si="0"/>
        <v>0.75633044639666214</v>
      </c>
      <c r="G19" s="48">
        <v>760172</v>
      </c>
      <c r="H19" s="49"/>
      <c r="I19" s="49"/>
      <c r="J19" s="29"/>
      <c r="K19" s="29"/>
      <c r="L19" s="29"/>
      <c r="M19" s="30"/>
      <c r="N19" s="30"/>
      <c r="O19" s="30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</row>
    <row r="20" spans="1:29" s="31" customFormat="1" ht="15.75" customHeight="1" x14ac:dyDescent="0.3">
      <c r="A20" s="39" t="s">
        <v>34</v>
      </c>
      <c r="B20" s="70" t="s">
        <v>17</v>
      </c>
      <c r="C20" s="71">
        <v>33891</v>
      </c>
      <c r="D20" s="72" t="s">
        <v>35</v>
      </c>
      <c r="E20" s="47" t="s">
        <v>36</v>
      </c>
      <c r="F20" s="44">
        <f t="shared" si="0"/>
        <v>0.17039922103213243</v>
      </c>
      <c r="G20" s="48">
        <v>5775</v>
      </c>
      <c r="H20" s="49"/>
      <c r="I20" s="49"/>
      <c r="J20" s="29"/>
      <c r="K20" s="29"/>
      <c r="L20" s="29"/>
      <c r="M20" s="30"/>
      <c r="N20" s="30"/>
      <c r="O20" s="30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29" s="31" customFormat="1" ht="20.25" customHeight="1" x14ac:dyDescent="0.3">
      <c r="A21" s="73" t="s">
        <v>37</v>
      </c>
      <c r="B21" s="74"/>
      <c r="C21" s="48"/>
      <c r="D21" s="75"/>
      <c r="E21" s="76"/>
      <c r="F21" s="44"/>
      <c r="G21" s="48"/>
      <c r="H21" s="77"/>
      <c r="I21" s="77"/>
      <c r="J21" s="78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</row>
    <row r="22" spans="1:29" ht="14.25" customHeight="1" x14ac:dyDescent="0.3">
      <c r="A22" s="80" t="s">
        <v>38</v>
      </c>
      <c r="B22" s="77"/>
      <c r="C22" s="81"/>
      <c r="D22" s="76"/>
      <c r="E22" s="82"/>
      <c r="F22" s="44"/>
      <c r="G22" s="83"/>
      <c r="H22" s="77"/>
      <c r="I22" s="77"/>
      <c r="J22" s="2"/>
      <c r="K22" s="2"/>
      <c r="L22" s="2"/>
      <c r="M22" s="3"/>
      <c r="N22" s="3"/>
      <c r="O22" s="3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9" ht="24" customHeight="1" x14ac:dyDescent="0.3">
      <c r="A23" s="116" t="s">
        <v>90</v>
      </c>
      <c r="B23" s="77" t="s">
        <v>40</v>
      </c>
      <c r="C23" s="81">
        <f>2000000</f>
        <v>2000000</v>
      </c>
      <c r="D23" s="76" t="s">
        <v>70</v>
      </c>
      <c r="E23" s="82" t="s">
        <v>89</v>
      </c>
      <c r="F23" s="44">
        <f t="shared" ref="F23" si="1">G23/C23</f>
        <v>0.14587572500000001</v>
      </c>
      <c r="G23" s="48">
        <f>291751.45</f>
        <v>291751.45</v>
      </c>
      <c r="H23" s="77"/>
      <c r="I23" s="77"/>
      <c r="J23" s="2"/>
      <c r="K23" s="2"/>
      <c r="L23" s="2"/>
      <c r="M23" s="3"/>
      <c r="N23" s="3"/>
      <c r="O23" s="3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9" ht="30" x14ac:dyDescent="0.3">
      <c r="A24" s="39" t="s">
        <v>39</v>
      </c>
      <c r="B24" s="70" t="s">
        <v>40</v>
      </c>
      <c r="C24" s="41">
        <v>2000000</v>
      </c>
      <c r="D24" s="42" t="s">
        <v>41</v>
      </c>
      <c r="E24" s="84" t="s">
        <v>19</v>
      </c>
      <c r="F24" s="44">
        <f>G24/C24</f>
        <v>0.96889671499999996</v>
      </c>
      <c r="G24" s="48">
        <v>1937793.43</v>
      </c>
      <c r="H24" s="77"/>
      <c r="I24" s="77"/>
      <c r="J24" s="2"/>
      <c r="K24" s="2"/>
      <c r="L24" s="2"/>
      <c r="M24" s="3"/>
      <c r="N24" s="3"/>
      <c r="O24" s="3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9" s="31" customFormat="1" ht="18" customHeight="1" x14ac:dyDescent="0.3">
      <c r="A25" s="85" t="s">
        <v>42</v>
      </c>
      <c r="B25" s="70" t="s">
        <v>40</v>
      </c>
      <c r="C25" s="71">
        <v>708026.62</v>
      </c>
      <c r="D25" s="72" t="s">
        <v>43</v>
      </c>
      <c r="E25" s="43" t="s">
        <v>19</v>
      </c>
      <c r="F25" s="44">
        <f>G25/C25</f>
        <v>1</v>
      </c>
      <c r="G25" s="45">
        <v>708026.62</v>
      </c>
      <c r="H25" s="46"/>
      <c r="I25" s="46"/>
      <c r="J25" s="29"/>
      <c r="K25" s="29"/>
      <c r="L25" s="29"/>
      <c r="M25" s="30"/>
      <c r="N25" s="30"/>
      <c r="O25" s="30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</row>
    <row r="26" spans="1:29" s="95" customFormat="1" ht="15.6" x14ac:dyDescent="0.3">
      <c r="A26" s="86" t="s">
        <v>44</v>
      </c>
      <c r="B26" s="87"/>
      <c r="C26" s="88"/>
      <c r="D26" s="89"/>
      <c r="E26" s="90"/>
      <c r="F26" s="61"/>
      <c r="G26" s="91"/>
      <c r="H26" s="92"/>
      <c r="I26" s="92"/>
      <c r="J26" s="93"/>
      <c r="K26" s="93"/>
      <c r="L26" s="93"/>
      <c r="M26" s="94"/>
      <c r="N26" s="94"/>
      <c r="O26" s="94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</row>
    <row r="27" spans="1:29" s="95" customFormat="1" ht="25.5" customHeight="1" x14ac:dyDescent="0.3">
      <c r="A27" s="39" t="s">
        <v>45</v>
      </c>
      <c r="B27" s="70" t="s">
        <v>46</v>
      </c>
      <c r="C27" s="41">
        <f>1218158.08</f>
        <v>1218158.0800000001</v>
      </c>
      <c r="D27" s="42" t="s">
        <v>47</v>
      </c>
      <c r="E27" s="43" t="s">
        <v>48</v>
      </c>
      <c r="F27" s="44">
        <f>G27/C27</f>
        <v>0.88392292238458892</v>
      </c>
      <c r="G27" s="45">
        <f>780969.19+295788.66</f>
        <v>1076757.8499999999</v>
      </c>
      <c r="H27" s="92"/>
      <c r="I27" s="92"/>
      <c r="J27" s="93"/>
      <c r="K27" s="93"/>
      <c r="L27" s="93"/>
      <c r="M27" s="94"/>
      <c r="N27" s="94"/>
      <c r="O27" s="94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</row>
    <row r="28" spans="1:29" s="95" customFormat="1" ht="15.6" x14ac:dyDescent="0.3">
      <c r="A28" s="86"/>
      <c r="B28" s="87"/>
      <c r="C28" s="88"/>
      <c r="D28" s="89"/>
      <c r="E28" s="90"/>
      <c r="F28" s="61"/>
      <c r="G28" s="91"/>
      <c r="H28" s="92"/>
      <c r="I28" s="92"/>
      <c r="J28" s="93"/>
      <c r="K28" s="93"/>
      <c r="L28" s="93"/>
      <c r="M28" s="94"/>
      <c r="N28" s="94"/>
      <c r="O28" s="94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</row>
    <row r="29" spans="1:29" ht="30" customHeight="1" x14ac:dyDescent="0.3">
      <c r="A29" s="39" t="s">
        <v>49</v>
      </c>
      <c r="B29" s="70" t="s">
        <v>50</v>
      </c>
      <c r="C29" s="41">
        <f>42849.22+12344.22</f>
        <v>55193.440000000002</v>
      </c>
      <c r="D29" s="42" t="s">
        <v>51</v>
      </c>
      <c r="E29" s="43" t="s">
        <v>52</v>
      </c>
      <c r="F29" s="44">
        <f>G29/C29</f>
        <v>1.3313538710397468</v>
      </c>
      <c r="G29" s="45">
        <f>31016+12344.22+30121.78</f>
        <v>73482</v>
      </c>
      <c r="H29" s="46"/>
      <c r="I29" s="46"/>
      <c r="J29" s="2"/>
      <c r="K29" s="2"/>
      <c r="L29" s="2"/>
      <c r="M29" s="3"/>
      <c r="N29" s="3"/>
      <c r="O29" s="3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9" s="31" customFormat="1" ht="27" customHeight="1" x14ac:dyDescent="0.3">
      <c r="A30" s="39" t="s">
        <v>53</v>
      </c>
      <c r="B30" s="40" t="s">
        <v>26</v>
      </c>
      <c r="C30" s="41">
        <v>260467.28</v>
      </c>
      <c r="D30" s="42" t="s">
        <v>54</v>
      </c>
      <c r="E30" s="43" t="s">
        <v>55</v>
      </c>
      <c r="F30" s="44">
        <f>G30/C30</f>
        <v>5.7561236866296603</v>
      </c>
      <c r="G30" s="45">
        <f>1499281.88</f>
        <v>1499281.88</v>
      </c>
      <c r="H30" s="46"/>
      <c r="I30" s="46"/>
      <c r="J30" s="29"/>
      <c r="K30" s="29"/>
      <c r="L30" s="29"/>
      <c r="M30" s="30"/>
      <c r="N30" s="30"/>
      <c r="O30" s="30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</row>
    <row r="31" spans="1:29" s="31" customFormat="1" ht="35.25" customHeight="1" x14ac:dyDescent="0.3">
      <c r="A31" s="39" t="s">
        <v>56</v>
      </c>
      <c r="B31" s="40" t="s">
        <v>57</v>
      </c>
      <c r="C31" s="41">
        <f>2700000+1200000+150000</f>
        <v>4050000</v>
      </c>
      <c r="D31" s="42" t="s">
        <v>58</v>
      </c>
      <c r="E31" s="43" t="s">
        <v>59</v>
      </c>
      <c r="F31" s="44">
        <f>G31/C31</f>
        <v>0.73584827160493826</v>
      </c>
      <c r="G31" s="45">
        <f>2980185.5</f>
        <v>2980185.5</v>
      </c>
      <c r="H31" s="46"/>
      <c r="I31" s="46"/>
      <c r="J31" s="29"/>
      <c r="K31" s="29"/>
      <c r="L31" s="29"/>
      <c r="M31" s="30"/>
      <c r="N31" s="30"/>
      <c r="O31" s="30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</row>
    <row r="32" spans="1:29" s="31" customFormat="1" ht="35.25" customHeight="1" x14ac:dyDescent="0.3">
      <c r="A32" s="39" t="s">
        <v>60</v>
      </c>
      <c r="B32" s="40" t="s">
        <v>94</v>
      </c>
      <c r="C32" s="41">
        <v>500000</v>
      </c>
      <c r="D32" s="42" t="s">
        <v>62</v>
      </c>
      <c r="E32" s="43" t="s">
        <v>59</v>
      </c>
      <c r="F32" s="44">
        <f>G32/C32</f>
        <v>0.70739799999999997</v>
      </c>
      <c r="G32" s="45">
        <f>224799+40300+88600</f>
        <v>353699</v>
      </c>
      <c r="H32" s="46"/>
      <c r="I32" s="46"/>
      <c r="J32" s="29"/>
      <c r="K32" s="29"/>
      <c r="L32" s="29"/>
      <c r="M32" s="30"/>
      <c r="N32" s="30"/>
      <c r="O32" s="30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</row>
    <row r="33" spans="1:28" s="31" customFormat="1" ht="35.25" customHeight="1" x14ac:dyDescent="0.3">
      <c r="A33" s="39" t="s">
        <v>63</v>
      </c>
      <c r="B33" s="40" t="s">
        <v>61</v>
      </c>
      <c r="C33" s="41">
        <f>30000</f>
        <v>30000</v>
      </c>
      <c r="D33" s="42" t="s">
        <v>62</v>
      </c>
      <c r="E33" s="43" t="s">
        <v>59</v>
      </c>
      <c r="F33" s="44">
        <f>G33/C33</f>
        <v>9.8698053333333338</v>
      </c>
      <c r="G33" s="45">
        <f>194794.16+51000+50300</f>
        <v>296094.16000000003</v>
      </c>
      <c r="H33" s="46"/>
      <c r="I33" s="46"/>
      <c r="J33" s="29"/>
      <c r="K33" s="29"/>
      <c r="L33" s="29"/>
      <c r="M33" s="30"/>
      <c r="N33" s="30"/>
      <c r="O33" s="30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</row>
    <row r="34" spans="1:28" s="31" customFormat="1" ht="30" x14ac:dyDescent="0.3">
      <c r="A34" s="39" t="s">
        <v>64</v>
      </c>
      <c r="B34" s="40" t="s">
        <v>65</v>
      </c>
      <c r="C34" s="41">
        <f>700000</f>
        <v>700000</v>
      </c>
      <c r="D34" s="42" t="s">
        <v>66</v>
      </c>
      <c r="E34" s="43" t="s">
        <v>67</v>
      </c>
      <c r="F34" s="44">
        <f t="shared" ref="F34:F43" si="2">G34/C34</f>
        <v>0.72864285714285715</v>
      </c>
      <c r="G34" s="45">
        <f>510050</f>
        <v>510050</v>
      </c>
      <c r="H34" s="46"/>
      <c r="I34" s="46"/>
      <c r="J34" s="29"/>
      <c r="K34" s="29"/>
      <c r="L34" s="29"/>
      <c r="M34" s="30"/>
      <c r="N34" s="30"/>
      <c r="O34" s="30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</row>
    <row r="35" spans="1:28" s="31" customFormat="1" x14ac:dyDescent="0.3">
      <c r="A35" s="39" t="s">
        <v>68</v>
      </c>
      <c r="B35" s="40" t="s">
        <v>69</v>
      </c>
      <c r="C35" s="41">
        <f>66614.9</f>
        <v>66614.899999999994</v>
      </c>
      <c r="D35" s="42" t="s">
        <v>70</v>
      </c>
      <c r="E35" s="43" t="s">
        <v>48</v>
      </c>
      <c r="F35" s="44">
        <f t="shared" si="2"/>
        <v>0.78008073268893308</v>
      </c>
      <c r="G35" s="45">
        <f>35165+16800</f>
        <v>51965</v>
      </c>
      <c r="H35" s="46"/>
      <c r="I35" s="46"/>
      <c r="J35" s="29"/>
      <c r="K35" s="29"/>
      <c r="L35" s="29"/>
      <c r="M35" s="30"/>
      <c r="N35" s="30"/>
      <c r="O35" s="30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</row>
    <row r="36" spans="1:28" s="31" customFormat="1" x14ac:dyDescent="0.3">
      <c r="A36" s="39" t="s">
        <v>91</v>
      </c>
      <c r="B36" s="40" t="s">
        <v>93</v>
      </c>
      <c r="C36" s="41">
        <f>8000000-2500000</f>
        <v>5500000</v>
      </c>
      <c r="D36" s="42" t="s">
        <v>92</v>
      </c>
      <c r="E36" s="43" t="s">
        <v>89</v>
      </c>
      <c r="F36" s="44">
        <f t="shared" si="2"/>
        <v>0.92581641818181815</v>
      </c>
      <c r="G36" s="45">
        <f>5091990.3</f>
        <v>5091990.3</v>
      </c>
      <c r="H36" s="46"/>
      <c r="I36" s="46"/>
      <c r="J36" s="29"/>
      <c r="K36" s="29"/>
      <c r="L36" s="29"/>
      <c r="M36" s="30"/>
      <c r="N36" s="30"/>
      <c r="O36" s="30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</row>
    <row r="37" spans="1:28" s="31" customFormat="1" ht="24" customHeight="1" x14ac:dyDescent="0.3">
      <c r="A37" s="39" t="s">
        <v>95</v>
      </c>
      <c r="B37" s="40" t="s">
        <v>96</v>
      </c>
      <c r="C37" s="41">
        <f>1000000</f>
        <v>1000000</v>
      </c>
      <c r="D37" s="42" t="s">
        <v>97</v>
      </c>
      <c r="E37" s="43" t="s">
        <v>89</v>
      </c>
      <c r="F37" s="44">
        <f t="shared" si="2"/>
        <v>0.66140496999999998</v>
      </c>
      <c r="G37" s="45">
        <v>661404.97</v>
      </c>
      <c r="H37" s="46"/>
      <c r="I37" s="46"/>
      <c r="J37" s="29"/>
      <c r="K37" s="29"/>
      <c r="L37" s="29"/>
      <c r="M37" s="30"/>
      <c r="N37" s="30"/>
      <c r="O37" s="30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</row>
    <row r="38" spans="1:28" s="31" customFormat="1" x14ac:dyDescent="0.3">
      <c r="A38" s="39"/>
      <c r="B38" s="40"/>
      <c r="C38" s="41"/>
      <c r="D38" s="42"/>
      <c r="E38" s="43"/>
      <c r="F38" s="44"/>
      <c r="G38" s="45"/>
      <c r="H38" s="46"/>
      <c r="I38" s="46"/>
      <c r="J38" s="29"/>
      <c r="K38" s="29"/>
      <c r="L38" s="29"/>
      <c r="M38" s="30"/>
      <c r="N38" s="30"/>
      <c r="O38" s="30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</row>
    <row r="39" spans="1:28" s="31" customFormat="1" x14ac:dyDescent="0.3">
      <c r="A39" s="39"/>
      <c r="B39" s="40"/>
      <c r="C39" s="41"/>
      <c r="D39" s="42"/>
      <c r="E39" s="43"/>
      <c r="F39" s="44"/>
      <c r="G39" s="45"/>
      <c r="H39" s="46"/>
      <c r="I39" s="46"/>
      <c r="J39" s="29"/>
      <c r="K39" s="29"/>
      <c r="L39" s="29"/>
      <c r="M39" s="30"/>
      <c r="N39" s="30"/>
      <c r="O39" s="30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</row>
    <row r="40" spans="1:28" s="38" customFormat="1" ht="15.6" x14ac:dyDescent="0.3">
      <c r="A40" s="86" t="s">
        <v>71</v>
      </c>
      <c r="B40" s="33"/>
      <c r="C40" s="88"/>
      <c r="D40" s="89"/>
      <c r="E40" s="90"/>
      <c r="F40" s="44"/>
      <c r="G40" s="91"/>
      <c r="H40" s="92"/>
      <c r="I40" s="92"/>
      <c r="J40" s="36"/>
      <c r="K40" s="36"/>
      <c r="L40" s="36"/>
      <c r="M40" s="37"/>
      <c r="N40" s="37"/>
      <c r="O40" s="37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</row>
    <row r="41" spans="1:28" s="38" customFormat="1" ht="15.6" x14ac:dyDescent="0.3">
      <c r="A41" s="39" t="s">
        <v>72</v>
      </c>
      <c r="B41" s="40" t="s">
        <v>73</v>
      </c>
      <c r="C41" s="41">
        <f>75000</f>
        <v>75000</v>
      </c>
      <c r="D41" s="42" t="s">
        <v>70</v>
      </c>
      <c r="E41" s="43" t="s">
        <v>48</v>
      </c>
      <c r="F41" s="44">
        <f t="shared" si="2"/>
        <v>0.78439999999999999</v>
      </c>
      <c r="G41" s="45">
        <f>57580+1250</f>
        <v>58830</v>
      </c>
      <c r="H41" s="92"/>
      <c r="I41" s="92"/>
      <c r="J41" s="36"/>
      <c r="K41" s="36"/>
      <c r="L41" s="36"/>
      <c r="M41" s="37"/>
      <c r="N41" s="37"/>
      <c r="O41" s="37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</row>
    <row r="42" spans="1:28" s="38" customFormat="1" ht="15.6" x14ac:dyDescent="0.3">
      <c r="A42" s="39" t="s">
        <v>86</v>
      </c>
      <c r="B42" s="40" t="s">
        <v>87</v>
      </c>
      <c r="C42" s="41">
        <f>559681.92</f>
        <v>559681.92000000004</v>
      </c>
      <c r="D42" s="42" t="s">
        <v>88</v>
      </c>
      <c r="E42" s="43" t="s">
        <v>89</v>
      </c>
      <c r="F42" s="44">
        <f t="shared" si="2"/>
        <v>0.10511327576920833</v>
      </c>
      <c r="G42" s="45">
        <f>57580+1250</f>
        <v>58830</v>
      </c>
      <c r="H42" s="92"/>
      <c r="I42" s="92"/>
      <c r="J42" s="36"/>
      <c r="K42" s="36"/>
      <c r="L42" s="36"/>
      <c r="M42" s="37"/>
      <c r="N42" s="37"/>
      <c r="O42" s="37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</row>
    <row r="43" spans="1:28" s="31" customFormat="1" x14ac:dyDescent="0.3">
      <c r="A43" s="39" t="s">
        <v>74</v>
      </c>
      <c r="B43" s="40" t="s">
        <v>75</v>
      </c>
      <c r="C43" s="41">
        <f>117392.04</f>
        <v>117392.04</v>
      </c>
      <c r="D43" s="42" t="s">
        <v>76</v>
      </c>
      <c r="E43" s="43" t="s">
        <v>48</v>
      </c>
      <c r="F43" s="44">
        <f t="shared" si="2"/>
        <v>0.99802337534981078</v>
      </c>
      <c r="G43" s="45">
        <f>117160</f>
        <v>117160</v>
      </c>
      <c r="H43" s="46"/>
      <c r="I43" s="46"/>
      <c r="J43" s="29"/>
      <c r="K43" s="29"/>
      <c r="L43" s="29"/>
      <c r="M43" s="30"/>
      <c r="N43" s="30"/>
      <c r="O43" s="30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</row>
    <row r="44" spans="1:28" s="31" customFormat="1" ht="26.4" x14ac:dyDescent="0.3">
      <c r="A44" s="85" t="s">
        <v>77</v>
      </c>
      <c r="B44" s="96" t="s">
        <v>78</v>
      </c>
      <c r="C44" s="71">
        <v>179000</v>
      </c>
      <c r="D44" s="72" t="s">
        <v>41</v>
      </c>
      <c r="E44" s="43" t="s">
        <v>19</v>
      </c>
      <c r="F44" s="44">
        <f>G44/C44</f>
        <v>0.9964251396648045</v>
      </c>
      <c r="G44" s="45">
        <v>178360.1</v>
      </c>
      <c r="H44" s="46"/>
      <c r="I44" s="46"/>
      <c r="J44" s="29"/>
      <c r="K44" s="29"/>
      <c r="L44" s="29"/>
      <c r="M44" s="30"/>
      <c r="N44" s="30"/>
      <c r="O44" s="30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</row>
    <row r="45" spans="1:28" s="115" customFormat="1" ht="18" thickBot="1" x14ac:dyDescent="0.35">
      <c r="A45" s="97" t="s">
        <v>79</v>
      </c>
      <c r="B45" s="98"/>
      <c r="C45" s="99">
        <f>SUM(C12:C44)</f>
        <v>22268300.969999999</v>
      </c>
      <c r="D45" s="100"/>
      <c r="E45" s="101"/>
      <c r="F45" s="101"/>
      <c r="G45" s="102">
        <f>SUM(G12:G44)</f>
        <v>18661719.760000002</v>
      </c>
      <c r="H45" s="103"/>
      <c r="I45" s="104"/>
      <c r="J45" s="105"/>
      <c r="K45" s="105"/>
      <c r="L45" s="105"/>
      <c r="M45" s="106">
        <v>840000</v>
      </c>
      <c r="N45" s="106"/>
      <c r="O45" s="106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</row>
    <row r="46" spans="1:28" ht="16.2" thickTop="1" x14ac:dyDescent="0.3">
      <c r="A46" s="107"/>
      <c r="B46" s="31"/>
      <c r="C46" s="27"/>
      <c r="D46" s="108"/>
      <c r="E46" s="108"/>
      <c r="F46" s="109"/>
      <c r="G46" s="31"/>
      <c r="H46" s="31"/>
      <c r="I46" s="31"/>
      <c r="J46" s="2"/>
      <c r="K46" s="2"/>
      <c r="L46" s="2"/>
      <c r="M46" s="3">
        <v>194941</v>
      </c>
      <c r="N46" s="3"/>
      <c r="O46" s="3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1:28" x14ac:dyDescent="0.3">
      <c r="A47" s="15" t="s">
        <v>80</v>
      </c>
      <c r="C47" s="110"/>
      <c r="D47" s="111"/>
      <c r="F47" s="14" t="s">
        <v>81</v>
      </c>
      <c r="M47" s="12">
        <f>+M45-M46</f>
        <v>645059</v>
      </c>
    </row>
    <row r="48" spans="1:28" x14ac:dyDescent="0.3">
      <c r="C48" s="110"/>
      <c r="D48" s="111"/>
    </row>
    <row r="49" spans="1:13" s="6" customFormat="1" x14ac:dyDescent="0.3">
      <c r="A49" s="15"/>
      <c r="C49" s="110"/>
      <c r="D49" s="111"/>
      <c r="E49" s="13"/>
      <c r="F49" s="14"/>
      <c r="M49" s="12"/>
    </row>
    <row r="50" spans="1:13" s="6" customFormat="1" x14ac:dyDescent="0.3">
      <c r="A50" s="15"/>
      <c r="C50" s="110"/>
      <c r="D50" s="111"/>
      <c r="E50" s="13"/>
      <c r="F50" s="14"/>
      <c r="M50" s="12">
        <v>1120000</v>
      </c>
    </row>
    <row r="51" spans="1:13" s="6" customFormat="1" x14ac:dyDescent="0.3">
      <c r="A51" s="15"/>
      <c r="C51" s="110"/>
      <c r="D51" s="111"/>
      <c r="E51" s="13"/>
      <c r="F51" s="14"/>
      <c r="M51" s="12" t="e">
        <f>+M50-#REF!</f>
        <v>#REF!</v>
      </c>
    </row>
    <row r="52" spans="1:13" s="6" customFormat="1" x14ac:dyDescent="0.3">
      <c r="A52" s="15"/>
      <c r="C52" s="110"/>
      <c r="D52" s="111"/>
      <c r="E52" s="13"/>
      <c r="F52" s="14"/>
      <c r="M52" s="12"/>
    </row>
    <row r="53" spans="1:13" s="6" customFormat="1" ht="15.6" x14ac:dyDescent="0.3">
      <c r="A53" s="112"/>
      <c r="C53" s="113"/>
      <c r="D53" s="111"/>
      <c r="E53" s="13"/>
      <c r="F53" s="14"/>
      <c r="M53" s="12"/>
    </row>
    <row r="54" spans="1:13" s="6" customFormat="1" ht="15.6" x14ac:dyDescent="0.3">
      <c r="A54" s="107" t="s">
        <v>82</v>
      </c>
      <c r="B54" s="31"/>
      <c r="C54" s="79"/>
      <c r="D54" s="114"/>
      <c r="E54" s="13"/>
      <c r="F54" s="14"/>
      <c r="G54" s="36" t="s">
        <v>83</v>
      </c>
      <c r="H54" s="31"/>
      <c r="M54" s="12"/>
    </row>
    <row r="55" spans="1:13" s="6" customFormat="1" x14ac:dyDescent="0.3">
      <c r="A55" s="117" t="s">
        <v>84</v>
      </c>
      <c r="B55" s="118"/>
      <c r="C55" s="119"/>
      <c r="D55" s="119"/>
      <c r="E55" s="13"/>
      <c r="F55" s="14"/>
      <c r="G55" s="117" t="s">
        <v>85</v>
      </c>
      <c r="H55" s="118"/>
      <c r="M55" s="12"/>
    </row>
    <row r="56" spans="1:13" s="6" customFormat="1" x14ac:dyDescent="0.3">
      <c r="A56" s="15"/>
      <c r="C56" s="110"/>
      <c r="D56" s="111"/>
      <c r="E56" s="13"/>
      <c r="F56" s="14"/>
      <c r="M56" s="12"/>
    </row>
    <row r="57" spans="1:13" s="6" customFormat="1" x14ac:dyDescent="0.3">
      <c r="A57" s="15"/>
      <c r="C57" s="110"/>
      <c r="D57" s="111"/>
      <c r="E57" s="13"/>
      <c r="F57" s="14"/>
      <c r="M57" s="12"/>
    </row>
    <row r="58" spans="1:13" s="6" customFormat="1" x14ac:dyDescent="0.3">
      <c r="A58" s="15"/>
      <c r="C58" s="110"/>
      <c r="D58" s="111"/>
      <c r="E58" s="13"/>
      <c r="F58" s="14"/>
      <c r="M58" s="12"/>
    </row>
    <row r="59" spans="1:13" s="6" customFormat="1" x14ac:dyDescent="0.3">
      <c r="A59" s="15"/>
      <c r="C59" s="110"/>
      <c r="D59" s="111"/>
      <c r="E59" s="13"/>
      <c r="F59" s="14"/>
      <c r="M59" s="12"/>
    </row>
    <row r="60" spans="1:13" s="6" customFormat="1" x14ac:dyDescent="0.3">
      <c r="A60" s="15"/>
      <c r="C60" s="110"/>
      <c r="D60" s="111"/>
      <c r="E60" s="13"/>
      <c r="F60" s="14"/>
      <c r="M60" s="12"/>
    </row>
    <row r="61" spans="1:13" s="6" customFormat="1" x14ac:dyDescent="0.3">
      <c r="A61" s="15"/>
      <c r="C61" s="110"/>
      <c r="D61" s="111"/>
      <c r="E61" s="13"/>
      <c r="F61" s="14"/>
      <c r="M61" s="12"/>
    </row>
  </sheetData>
  <mergeCells count="13">
    <mergeCell ref="A55:B55"/>
    <mergeCell ref="C55:D55"/>
    <mergeCell ref="G55:H55"/>
    <mergeCell ref="A2:I2"/>
    <mergeCell ref="A3:I3"/>
    <mergeCell ref="A7:A8"/>
    <mergeCell ref="B7:B8"/>
    <mergeCell ref="C7:C8"/>
    <mergeCell ref="D7:D8"/>
    <mergeCell ref="E7:E8"/>
    <mergeCell ref="F7:G7"/>
    <mergeCell ref="H7:H8"/>
    <mergeCell ref="I7:I8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3rd tr</vt:lpstr>
      <vt:lpstr>4th qtr 2018 </vt:lpstr>
      <vt:lpstr>'3rd tr'!Print_Area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2019-07-25T08:03:18Z</dcterms:created>
  <dcterms:modified xsi:type="dcterms:W3CDTF">2019-07-25T08:05:19Z</dcterms:modified>
</cp:coreProperties>
</file>