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ACO Files\MACO FILES\Full Disclosure Reports - DILG\DILG Reports\2019\1st qtr quarter\"/>
    </mc:Choice>
  </mc:AlternateContent>
  <xr:revisionPtr revIDLastSave="0" documentId="8_{46D808E3-71A3-4595-85B0-7965E018AF1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G22" i="1"/>
  <c r="G19" i="1"/>
  <c r="G17" i="1"/>
  <c r="G20" i="1"/>
  <c r="G13" i="1"/>
  <c r="G11" i="1"/>
  <c r="G21" i="1" l="1"/>
  <c r="G16" i="1"/>
  <c r="G15" i="1"/>
  <c r="G14" i="1"/>
  <c r="G30" i="1" s="1"/>
  <c r="C22" i="1"/>
  <c r="C21" i="1"/>
  <c r="C20" i="1"/>
  <c r="C19" i="1"/>
  <c r="C17" i="1"/>
  <c r="C16" i="1"/>
  <c r="C15" i="1"/>
  <c r="C14" i="1"/>
  <c r="C13" i="1"/>
  <c r="C12" i="1"/>
  <c r="F12" i="1" s="1"/>
  <c r="C26" i="1"/>
  <c r="F26" i="1" s="1"/>
  <c r="C11" i="1"/>
  <c r="C30" i="1" l="1"/>
  <c r="M36" i="1"/>
  <c r="M32" i="1"/>
  <c r="F22" i="1"/>
  <c r="F21" i="1"/>
  <c r="F20" i="1"/>
  <c r="F19" i="1"/>
  <c r="F17" i="1"/>
  <c r="F16" i="1"/>
  <c r="F15" i="1"/>
  <c r="F14" i="1"/>
  <c r="F13" i="1"/>
  <c r="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Gloria:</t>
        </r>
        <r>
          <rPr>
            <sz val="9"/>
            <color indexed="81"/>
            <rFont val="Tahoma"/>
            <family val="2"/>
          </rPr>
          <t xml:space="preserve">
APPROPRIATION/ bal.of dec. 31 2018
</t>
        </r>
      </text>
    </comment>
  </commentList>
</comments>
</file>

<file path=xl/sharedStrings.xml><?xml version="1.0" encoding="utf-8"?>
<sst xmlns="http://schemas.openxmlformats.org/spreadsheetml/2006/main" count="74" uniqueCount="63">
  <si>
    <t>FDPP Form 7 - 20% Component of the IRA Utilization</t>
  </si>
  <si>
    <t>20% COMPONENT OF THE IRA UTILIZATION</t>
  </si>
  <si>
    <r>
      <t>Province, City or Municipality:</t>
    </r>
    <r>
      <rPr>
        <u/>
        <sz val="12"/>
        <color rgb="FF000000"/>
        <rFont val="Arial"/>
        <family val="2"/>
      </rPr>
      <t xml:space="preserve"> </t>
    </r>
    <r>
      <rPr>
        <b/>
        <u/>
        <sz val="12"/>
        <color rgb="FF000000"/>
        <rFont val="Arial"/>
        <family val="2"/>
      </rPr>
      <t>Gloria, Oriental Mindoro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</si>
  <si>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</si>
  <si>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</si>
  <si>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</si>
  <si>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</si>
  <si>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</si>
  <si>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</si>
  <si>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</si>
  <si>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</si>
  <si>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</si>
  <si>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</si>
  <si>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ECONOMIC SERVICES SECTOR</t>
  </si>
  <si>
    <t>8-05-18</t>
  </si>
  <si>
    <t>12-31-18</t>
  </si>
  <si>
    <t>Engineering Services - Construction and Maintenance</t>
  </si>
  <si>
    <t>8-15-18</t>
  </si>
  <si>
    <t>12-30-18</t>
  </si>
  <si>
    <t>10-9-18</t>
  </si>
  <si>
    <t>12-26-18</t>
  </si>
  <si>
    <t>10-10-2017</t>
  </si>
  <si>
    <t>12-22-2018</t>
  </si>
  <si>
    <t>7-12-18</t>
  </si>
  <si>
    <t>12-28-18</t>
  </si>
  <si>
    <t>7-20-18</t>
  </si>
  <si>
    <t>8-10-18</t>
  </si>
  <si>
    <t>12-20-18</t>
  </si>
  <si>
    <t>1-20-18</t>
  </si>
  <si>
    <t>11-15-18</t>
  </si>
  <si>
    <t>Agriculture Services</t>
  </si>
  <si>
    <t>TOTAL</t>
  </si>
  <si>
    <t>Prepared by:</t>
  </si>
  <si>
    <t xml:space="preserve">                     Certified correct:</t>
  </si>
  <si>
    <t>SHERALEEN C. ABUAN</t>
  </si>
  <si>
    <t>GERMAN D. RODEGERIO</t>
  </si>
  <si>
    <t>Municipal Budget Officer</t>
  </si>
  <si>
    <t xml:space="preserve">  Municipal Mayor</t>
  </si>
  <si>
    <r>
      <t xml:space="preserve">FOR THE  1st QUARTER, CY </t>
    </r>
    <r>
      <rPr>
        <b/>
        <u/>
        <sz val="14"/>
        <color rgb="FF000000"/>
        <rFont val="Arial"/>
        <family val="2"/>
      </rPr>
      <t>2019</t>
    </r>
  </si>
  <si>
    <t xml:space="preserve">   Establishment of Municipal Museum</t>
  </si>
  <si>
    <t>Capital Expenditure for Local Economic Development Project:  Improvement of Municipal Plaza-cum-Kubotel</t>
  </si>
  <si>
    <t>Construction of Sitio Townsite Multi-Purpose Hall at Brgy. Malubay</t>
  </si>
  <si>
    <t>Sta. Theresa Protection Dike</t>
  </si>
  <si>
    <t>Drainage Canal Construction</t>
  </si>
  <si>
    <t>Construction of Bulakalakan MP-Hall</t>
  </si>
  <si>
    <t>Rehab &amp; Improve SC Hall - Sta Theresa</t>
  </si>
  <si>
    <t>Drainage Canal Construction - Alma Villa</t>
  </si>
  <si>
    <t>Municipal Counterpart for LGU-Led KC-NCDDP Implementation of Sub-Projects</t>
  </si>
  <si>
    <t>Capital Expenditure for Livelihood Projects(2018)</t>
  </si>
  <si>
    <t>Capital Expenditure for Livelihood Projects(2015)</t>
  </si>
  <si>
    <t>Construction of Multi-Purpose Building-cum-Evacuation Center at Sta. Maria Phase II(2018)</t>
  </si>
  <si>
    <t>Const. of MP Hall - Sta Maria</t>
  </si>
  <si>
    <t>5-28-19</t>
  </si>
  <si>
    <t>12-31-19</t>
  </si>
  <si>
    <t>Maligaya,Gloria</t>
  </si>
  <si>
    <t>Brgy.Malubay</t>
  </si>
  <si>
    <t>Brgy.Sta. Maria</t>
  </si>
  <si>
    <t>Brgy. Sta.Theresa</t>
  </si>
  <si>
    <t>Brgy. Bulaklakan</t>
  </si>
  <si>
    <t>Mun.farm Maligaya,Gloria</t>
  </si>
  <si>
    <t>Brgy. Alma Villa</t>
  </si>
  <si>
    <t>Various brgys.</t>
  </si>
  <si>
    <t>Maligaya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</si>
</sst>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u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9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1" fillId="0" borderId="0"/>
    <xf numFmtId="0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0" fontId="5" fillId="0" borderId="0" xfId="2" applyNumberFormat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0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0" fontId="9" fillId="0" borderId="8" xfId="2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 wrapText="1"/>
    </xf>
    <xf numFmtId="0" fontId="13" fillId="0" borderId="10" xfId="3" applyFont="1" applyFill="1" applyBorder="1" applyAlignment="1">
      <alignment horizontal="center" vertical="center" wrapText="1"/>
    </xf>
    <xf numFmtId="43" fontId="13" fillId="0" borderId="10" xfId="1" applyFont="1" applyFill="1" applyBorder="1" applyAlignment="1">
      <alignment horizontal="center" vertical="center" wrapText="1"/>
    </xf>
    <xf numFmtId="49" fontId="13" fillId="0" borderId="10" xfId="3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0" fontId="3" fillId="0" borderId="10" xfId="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0" fontId="12" fillId="0" borderId="10" xfId="2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43" fontId="13" fillId="0" borderId="10" xfId="1" applyFont="1" applyFill="1" applyBorder="1" applyAlignment="1">
      <alignment horizontal="center" vertical="center"/>
    </xf>
    <xf numFmtId="49" fontId="13" fillId="0" borderId="10" xfId="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horizontal="left" vertical="center" wrapText="1"/>
    </xf>
    <xf numFmtId="0" fontId="10" fillId="0" borderId="10" xfId="3" applyFont="1" applyFill="1" applyBorder="1" applyAlignment="1">
      <alignment horizontal="center" vertical="center"/>
    </xf>
    <xf numFmtId="43" fontId="10" fillId="0" borderId="10" xfId="1" applyFont="1" applyFill="1" applyBorder="1" applyAlignment="1">
      <alignment horizontal="center" vertical="center" wrapText="1"/>
    </xf>
    <xf numFmtId="49" fontId="10" fillId="0" borderId="10" xfId="3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0" xfId="3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43" fontId="16" fillId="0" borderId="0" xfId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3" fontId="23" fillId="2" borderId="10" xfId="1" applyFont="1" applyFill="1" applyBorder="1" applyAlignment="1">
      <alignment horizontal="center" vertical="center" wrapText="1"/>
    </xf>
    <xf numFmtId="0" fontId="21" fillId="0" borderId="10" xfId="3" applyFont="1" applyBorder="1"/>
    <xf numFmtId="0" fontId="22" fillId="0" borderId="16" xfId="0" applyFont="1" applyFill="1" applyBorder="1" applyAlignment="1"/>
    <xf numFmtId="0" fontId="20" fillId="0" borderId="10" xfId="3" applyFont="1" applyFill="1" applyBorder="1" applyAlignment="1">
      <alignment horizontal="left" vertical="center" wrapText="1"/>
    </xf>
    <xf numFmtId="0" fontId="22" fillId="0" borderId="16" xfId="0" applyFont="1" applyFill="1" applyBorder="1" applyAlignment="1"/>
    <xf numFmtId="0" fontId="22" fillId="0" borderId="16" xfId="0" applyFont="1" applyFill="1" applyBorder="1" applyAlignment="1"/>
    <xf numFmtId="0" fontId="22" fillId="0" borderId="16" xfId="0" applyFont="1" applyFill="1" applyBorder="1" applyAlignment="1"/>
    <xf numFmtId="0" fontId="22" fillId="0" borderId="16" xfId="0" applyFont="1" applyFill="1" applyBorder="1" applyAlignment="1"/>
    <xf numFmtId="0" fontId="9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3" fontId="4" fillId="3" borderId="14" xfId="0" applyNumberFormat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0" fontId="22" fillId="0" borderId="16" xfId="0" applyFont="1" applyFill="1" applyBorder="1" applyAlignment="1"/>
    <xf numFmtId="43" fontId="3" fillId="3" borderId="13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3" fontId="12" fillId="3" borderId="11" xfId="1" applyFont="1" applyFill="1" applyBorder="1" applyAlignment="1">
      <alignment horizontal="center" vertical="center"/>
    </xf>
    <xf numFmtId="0" fontId="22" fillId="0" borderId="16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 wrapText="1"/>
    </xf>
    <xf numFmtId="43" fontId="10" fillId="0" borderId="7" xfId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19">
    <cellStyle name="Comma" xfId="1" builtinId="3"/>
    <cellStyle name="Comma 2" xfId="6" xr:uid="{00000000-0005-0000-0000-000001000000}"/>
    <cellStyle name="Comma 2 2" xfId="16" xr:uid="{00000000-0005-0000-0000-000002000000}"/>
    <cellStyle name="Comma 2 3" xfId="18" xr:uid="{00000000-0005-0000-0000-000003000000}"/>
    <cellStyle name="Comma 3" xfId="7" xr:uid="{00000000-0005-0000-0000-000004000000}"/>
    <cellStyle name="Comma 3 2" xfId="13" xr:uid="{00000000-0005-0000-0000-000005000000}"/>
    <cellStyle name="Comma 4" xfId="5" xr:uid="{00000000-0005-0000-0000-000006000000}"/>
    <cellStyle name="Comma 5" xfId="12" xr:uid="{00000000-0005-0000-0000-000007000000}"/>
    <cellStyle name="Normal" xfId="0" builtinId="0"/>
    <cellStyle name="Normal 2" xfId="3" xr:uid="{00000000-0005-0000-0000-000009000000}"/>
    <cellStyle name="Normal 2 2" xfId="17" xr:uid="{00000000-0005-0000-0000-00000A000000}"/>
    <cellStyle name="Normal 2 5" xfId="8" xr:uid="{00000000-0005-0000-0000-00000B000000}"/>
    <cellStyle name="Normal 3" xfId="9" xr:uid="{00000000-0005-0000-0000-00000C000000}"/>
    <cellStyle name="Normal 3 2" xfId="11" xr:uid="{00000000-0005-0000-0000-00000D000000}"/>
    <cellStyle name="Normal 3 3" xfId="14" xr:uid="{00000000-0005-0000-0000-00000E000000}"/>
    <cellStyle name="Normal 4" xfId="4" xr:uid="{00000000-0005-0000-0000-00000F000000}"/>
    <cellStyle name="Normal 5 2" xfId="15" xr:uid="{00000000-0005-0000-0000-000010000000}"/>
    <cellStyle name="Percent" xfId="2" builtinId="5"/>
    <cellStyle name="Percent 2" xfId="10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52916</xdr:colOff>
      <xdr:row>33</xdr:row>
      <xdr:rowOff>95250</xdr:rowOff>
    </xdr:from>
    <xdr:to>
      <xdr:col>7</xdr:col>
      <xdr:colOff>668867</xdr:colOff>
      <xdr:row>37</xdr:row>
      <xdr:rowOff>74083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77941" y="13182600"/>
          <a:ext cx="2311401" cy="740833"/>
        </a:xfrm>
        <a:prstGeom prst="rect">
          <a:avLst/>
        </a:prstGeom>
      </xdr:spPr>
    </xdr:pic>
    <xdr:clientData/>
  </xdr:twoCellAnchor>
  <xdr:twoCellAnchor>
    <xdr:from>
      <xdr:col>0</xdr:col>
      <xdr:colOff>465014</xdr:colOff>
      <xdr:row>33</xdr:row>
      <xdr:rowOff>46341</xdr:rowOff>
    </xdr:from>
    <xdr:to>
      <xdr:col>0</xdr:col>
      <xdr:colOff>1111649</xdr:colOff>
      <xdr:row>37</xdr:row>
      <xdr:rowOff>152015</xdr:rowOff>
    </xdr:to>
    <xdr:pic>
      <xdr:nvPicPr>
        <xdr:cNvPr id="3" name="Picture 2" descr="signature ate Sh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74" t="29012" r="43642" b="40178"/>
        <a:stretch>
          <a:fillRect/>
        </a:stretch>
      </xdr:blipFill>
      <xdr:spPr bwMode="auto">
        <a:xfrm rot="1203699">
          <a:off x="465014" y="13133691"/>
          <a:ext cx="646635" cy="8676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workbookViewId="0">
      <selection activeCell="B5" sqref="B5"/>
    </sheetView>
  </sheetViews>
  <sheetFormatPr defaultColWidth="9.109375" defaultRowHeight="15" x14ac:dyDescent="0.3"/>
  <cols>
    <col min="1" max="1" width="59.44140625" style="15" customWidth="1"/>
    <col min="2" max="2" width="22.109375" style="6" customWidth="1"/>
    <col min="3" max="3" width="21.109375" style="12" customWidth="1"/>
    <col min="4" max="5" width="14.6640625" style="13" customWidth="1"/>
    <col min="6" max="6" width="13.6640625" style="14" customWidth="1"/>
    <col min="7" max="7" width="21" style="76" customWidth="1"/>
    <col min="8" max="8" width="13.6640625" style="6" customWidth="1"/>
    <col min="9" max="9" width="13.88671875" style="6" customWidth="1"/>
    <col min="10" max="10" width="2.5546875" style="6" customWidth="1"/>
    <col min="11" max="11" width="7.88671875" style="6" customWidth="1"/>
    <col min="12" max="12" width="37.109375" style="6" customWidth="1"/>
    <col min="13" max="15" width="15.5546875" style="12" customWidth="1"/>
    <col min="16" max="28" width="7.5546875" style="6" customWidth="1"/>
    <col min="29" max="16384" width="9.109375" style="6"/>
  </cols>
  <sheetData>
    <row r="1" spans="1:28" x14ac:dyDescent="0.3">
      <c r="A1" s="1" t="s">
        <v>0</v>
      </c>
      <c r="B1" s="2"/>
      <c r="C1" s="3"/>
      <c r="D1" s="4"/>
      <c r="E1" s="4"/>
      <c r="F1" s="5"/>
      <c r="G1" s="84"/>
      <c r="H1" s="2"/>
      <c r="I1" s="2"/>
      <c r="J1" s="2"/>
      <c r="K1" s="2"/>
      <c r="L1" s="2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7.399999999999999" x14ac:dyDescent="0.3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2"/>
      <c r="K2" s="2"/>
      <c r="L2" s="2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3">
      <c r="A3" s="90" t="s">
        <v>38</v>
      </c>
      <c r="B3" s="91"/>
      <c r="C3" s="91"/>
      <c r="D3" s="91"/>
      <c r="E3" s="91"/>
      <c r="F3" s="91"/>
      <c r="G3" s="91"/>
      <c r="H3" s="91"/>
      <c r="I3" s="91"/>
      <c r="J3" s="2"/>
      <c r="K3" s="2"/>
      <c r="L3" s="2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7.399999999999999" x14ac:dyDescent="0.3">
      <c r="A4" s="7"/>
      <c r="B4" s="8"/>
      <c r="C4" s="9"/>
      <c r="D4" s="10"/>
      <c r="E4" s="10"/>
      <c r="F4" s="11"/>
      <c r="G4" s="78"/>
      <c r="H4" s="8"/>
      <c r="I4" s="8"/>
      <c r="J4" s="2"/>
      <c r="K4" s="2"/>
      <c r="L4" s="2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6" x14ac:dyDescent="0.3">
      <c r="A5" s="1" t="s">
        <v>2</v>
      </c>
      <c r="J5" s="2"/>
      <c r="K5" s="2"/>
      <c r="L5" s="2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3">
      <c r="J6" s="2"/>
      <c r="K6" s="2"/>
      <c r="L6" s="2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6" x14ac:dyDescent="0.3">
      <c r="A7" s="92" t="s">
        <v>3</v>
      </c>
      <c r="B7" s="94" t="s">
        <v>4</v>
      </c>
      <c r="C7" s="96" t="s">
        <v>5</v>
      </c>
      <c r="D7" s="98" t="s">
        <v>6</v>
      </c>
      <c r="E7" s="98" t="s">
        <v>7</v>
      </c>
      <c r="F7" s="100" t="s">
        <v>8</v>
      </c>
      <c r="G7" s="101"/>
      <c r="H7" s="94" t="s">
        <v>9</v>
      </c>
      <c r="I7" s="102" t="s">
        <v>10</v>
      </c>
      <c r="J7" s="2"/>
      <c r="K7" s="2"/>
      <c r="L7" s="2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1.2" x14ac:dyDescent="0.3">
      <c r="A8" s="93"/>
      <c r="B8" s="95"/>
      <c r="C8" s="97"/>
      <c r="D8" s="99"/>
      <c r="E8" s="99"/>
      <c r="F8" s="16" t="s">
        <v>11</v>
      </c>
      <c r="G8" s="75" t="s">
        <v>12</v>
      </c>
      <c r="H8" s="95"/>
      <c r="I8" s="103"/>
      <c r="J8" s="2"/>
      <c r="K8" s="2"/>
      <c r="L8" s="2"/>
      <c r="M8" s="3"/>
      <c r="N8" s="3"/>
      <c r="O8" s="3">
        <v>49200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20" customFormat="1" ht="18" customHeight="1" x14ac:dyDescent="0.3">
      <c r="A9" s="67" t="s">
        <v>13</v>
      </c>
      <c r="B9" s="33"/>
      <c r="C9" s="34"/>
      <c r="D9" s="35"/>
      <c r="E9" s="38"/>
      <c r="F9" s="30"/>
      <c r="G9" s="83"/>
      <c r="H9" s="36"/>
      <c r="I9" s="36"/>
      <c r="J9" s="18"/>
      <c r="K9" s="18"/>
      <c r="L9" s="18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48" customFormat="1" ht="15.6" x14ac:dyDescent="0.3">
      <c r="A10" s="70" t="s">
        <v>16</v>
      </c>
      <c r="B10" s="41"/>
      <c r="C10" s="42"/>
      <c r="D10" s="43"/>
      <c r="E10" s="44"/>
      <c r="F10" s="32"/>
      <c r="G10" s="85"/>
      <c r="H10" s="45"/>
      <c r="I10" s="45"/>
      <c r="J10" s="46"/>
      <c r="K10" s="46"/>
      <c r="L10" s="46"/>
      <c r="M10" s="47"/>
      <c r="N10" s="47"/>
      <c r="O10" s="47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s="48" customFormat="1" ht="25.5" customHeight="1" x14ac:dyDescent="0.2">
      <c r="A11" s="68" t="s">
        <v>39</v>
      </c>
      <c r="B11" s="33" t="s">
        <v>54</v>
      </c>
      <c r="C11" s="27">
        <f>151664</f>
        <v>151664</v>
      </c>
      <c r="D11" s="28" t="s">
        <v>17</v>
      </c>
      <c r="E11" s="29" t="s">
        <v>18</v>
      </c>
      <c r="F11" s="30">
        <f t="shared" ref="F11:F17" si="0">G11/C11</f>
        <v>0.99667686464816962</v>
      </c>
      <c r="G11" s="81">
        <f>151160</f>
        <v>151160</v>
      </c>
      <c r="H11" s="45"/>
      <c r="I11" s="45"/>
      <c r="J11" s="46"/>
      <c r="K11" s="46"/>
      <c r="L11" s="46"/>
      <c r="M11" s="47"/>
      <c r="N11" s="47"/>
      <c r="O11" s="47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s="48" customFormat="1" ht="15.6" x14ac:dyDescent="0.3">
      <c r="A12" s="69" t="s">
        <v>40</v>
      </c>
      <c r="B12" s="33" t="s">
        <v>54</v>
      </c>
      <c r="C12" s="27">
        <f>1069814.5</f>
        <v>1069814.5</v>
      </c>
      <c r="D12" s="43"/>
      <c r="E12" s="44"/>
      <c r="F12" s="30">
        <f t="shared" si="0"/>
        <v>0.99904095523102365</v>
      </c>
      <c r="G12" s="81">
        <v>1068788.5</v>
      </c>
      <c r="H12" s="45"/>
      <c r="I12" s="45"/>
      <c r="J12" s="46"/>
      <c r="K12" s="46"/>
      <c r="L12" s="46"/>
      <c r="M12" s="47"/>
      <c r="N12" s="47"/>
      <c r="O12" s="47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30" customHeight="1" x14ac:dyDescent="0.3">
      <c r="A13" s="71" t="s">
        <v>41</v>
      </c>
      <c r="B13" s="33" t="s">
        <v>55</v>
      </c>
      <c r="C13" s="27">
        <f>131464</f>
        <v>131464</v>
      </c>
      <c r="D13" s="28" t="s">
        <v>19</v>
      </c>
      <c r="E13" s="29" t="s">
        <v>20</v>
      </c>
      <c r="F13" s="30">
        <f t="shared" si="0"/>
        <v>0.9776440698594292</v>
      </c>
      <c r="G13" s="81">
        <f>128525</f>
        <v>128525</v>
      </c>
      <c r="H13" s="31"/>
      <c r="I13" s="31"/>
      <c r="J13" s="2"/>
      <c r="K13" s="2"/>
      <c r="L13" s="2"/>
      <c r="M13" s="3"/>
      <c r="N13" s="3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20" customFormat="1" ht="27" customHeight="1" x14ac:dyDescent="0.3">
      <c r="A14" s="71" t="s">
        <v>50</v>
      </c>
      <c r="B14" s="26" t="s">
        <v>56</v>
      </c>
      <c r="C14" s="27">
        <f>12650</f>
        <v>12650</v>
      </c>
      <c r="D14" s="28" t="s">
        <v>21</v>
      </c>
      <c r="E14" s="29" t="s">
        <v>22</v>
      </c>
      <c r="F14" s="30">
        <f t="shared" si="0"/>
        <v>1</v>
      </c>
      <c r="G14" s="81">
        <f>12650</f>
        <v>12650</v>
      </c>
      <c r="H14" s="31"/>
      <c r="I14" s="31"/>
      <c r="J14" s="18"/>
      <c r="K14" s="18"/>
      <c r="L14" s="18"/>
      <c r="M14" s="19"/>
      <c r="N14" s="19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s="20" customFormat="1" ht="35.25" customHeight="1" x14ac:dyDescent="0.3">
      <c r="A15" s="72" t="s">
        <v>42</v>
      </c>
      <c r="B15" s="26" t="s">
        <v>57</v>
      </c>
      <c r="C15" s="27">
        <f>500000</f>
        <v>500000</v>
      </c>
      <c r="D15" s="28" t="s">
        <v>23</v>
      </c>
      <c r="E15" s="29" t="s">
        <v>24</v>
      </c>
      <c r="F15" s="30">
        <f t="shared" si="0"/>
        <v>0.99924000000000002</v>
      </c>
      <c r="G15" s="81">
        <f>499620</f>
        <v>499620</v>
      </c>
      <c r="H15" s="31"/>
      <c r="I15" s="31"/>
      <c r="J15" s="18"/>
      <c r="K15" s="18"/>
      <c r="L15" s="18"/>
      <c r="M15" s="19"/>
      <c r="N15" s="19"/>
      <c r="O15" s="19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20" customFormat="1" ht="35.25" customHeight="1" x14ac:dyDescent="0.3">
      <c r="A16" s="72" t="s">
        <v>43</v>
      </c>
      <c r="B16" s="26" t="s">
        <v>58</v>
      </c>
      <c r="C16" s="27">
        <f>127095.03</f>
        <v>127095.03</v>
      </c>
      <c r="D16" s="28" t="s">
        <v>25</v>
      </c>
      <c r="E16" s="29" t="s">
        <v>24</v>
      </c>
      <c r="F16" s="30">
        <f t="shared" si="0"/>
        <v>0.97829238483991077</v>
      </c>
      <c r="G16" s="81">
        <f>124336.1</f>
        <v>124336.1</v>
      </c>
      <c r="H16" s="31"/>
      <c r="I16" s="31"/>
      <c r="J16" s="18"/>
      <c r="K16" s="18"/>
      <c r="L16" s="18"/>
      <c r="M16" s="19"/>
      <c r="N16" s="19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20" customFormat="1" ht="30" x14ac:dyDescent="0.3">
      <c r="A17" s="73" t="s">
        <v>48</v>
      </c>
      <c r="B17" s="26" t="s">
        <v>59</v>
      </c>
      <c r="C17" s="27">
        <f>82692.42</f>
        <v>82692.42</v>
      </c>
      <c r="D17" s="28" t="s">
        <v>25</v>
      </c>
      <c r="E17" s="29" t="s">
        <v>24</v>
      </c>
      <c r="F17" s="30">
        <f t="shared" si="0"/>
        <v>0.96904286995107902</v>
      </c>
      <c r="G17" s="81">
        <f>80132.5</f>
        <v>80132.5</v>
      </c>
      <c r="H17" s="31"/>
      <c r="I17" s="31"/>
      <c r="J17" s="18"/>
      <c r="K17" s="18"/>
      <c r="L17" s="18"/>
      <c r="M17" s="19"/>
      <c r="N17" s="19"/>
      <c r="O17" s="19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20" customFormat="1" x14ac:dyDescent="0.3">
      <c r="A18" s="86" t="s">
        <v>51</v>
      </c>
      <c r="B18" s="26" t="s">
        <v>56</v>
      </c>
      <c r="C18" s="27">
        <v>556299.19999999995</v>
      </c>
      <c r="D18" s="28" t="s">
        <v>52</v>
      </c>
      <c r="E18" s="29" t="s">
        <v>53</v>
      </c>
      <c r="F18" s="30">
        <f>G18/C18</f>
        <v>0.69870673910730063</v>
      </c>
      <c r="G18" s="81">
        <v>388690</v>
      </c>
      <c r="H18" s="31"/>
      <c r="I18" s="31"/>
      <c r="J18" s="18"/>
      <c r="K18" s="18"/>
      <c r="L18" s="18"/>
      <c r="M18" s="19"/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0" customFormat="1" x14ac:dyDescent="0.3">
      <c r="A19" s="73" t="s">
        <v>44</v>
      </c>
      <c r="B19" s="26" t="s">
        <v>58</v>
      </c>
      <c r="C19" s="27">
        <f>140000</f>
        <v>140000</v>
      </c>
      <c r="D19" s="28" t="s">
        <v>26</v>
      </c>
      <c r="E19" s="29" t="s">
        <v>27</v>
      </c>
      <c r="F19" s="30">
        <f t="shared" ref="F19:F26" si="1">G19/C19</f>
        <v>0.99799714285714292</v>
      </c>
      <c r="G19" s="81">
        <f>139719.6</f>
        <v>139719.6</v>
      </c>
      <c r="H19" s="31"/>
      <c r="I19" s="31"/>
      <c r="J19" s="18"/>
      <c r="K19" s="18"/>
      <c r="L19" s="18"/>
      <c r="M19" s="19"/>
      <c r="N19" s="19"/>
      <c r="O19" s="19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0" customFormat="1" x14ac:dyDescent="0.3">
      <c r="A20" s="73" t="s">
        <v>45</v>
      </c>
      <c r="B20" s="26" t="s">
        <v>57</v>
      </c>
      <c r="C20" s="27">
        <f>250000</f>
        <v>250000</v>
      </c>
      <c r="D20" s="28" t="s">
        <v>14</v>
      </c>
      <c r="E20" s="29" t="s">
        <v>18</v>
      </c>
      <c r="F20" s="30">
        <f t="shared" si="1"/>
        <v>0.99895599999999996</v>
      </c>
      <c r="G20" s="81">
        <f>184539+65200</f>
        <v>249739</v>
      </c>
      <c r="H20" s="31"/>
      <c r="I20" s="31"/>
      <c r="J20" s="18"/>
      <c r="K20" s="18"/>
      <c r="L20" s="18"/>
      <c r="M20" s="19"/>
      <c r="N20" s="19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0" customFormat="1" x14ac:dyDescent="0.3">
      <c r="A21" s="73" t="s">
        <v>46</v>
      </c>
      <c r="B21" s="26" t="s">
        <v>60</v>
      </c>
      <c r="C21" s="27">
        <f>250000</f>
        <v>250000</v>
      </c>
      <c r="D21" s="28" t="s">
        <v>28</v>
      </c>
      <c r="E21" s="29" t="s">
        <v>15</v>
      </c>
      <c r="F21" s="30">
        <f t="shared" si="1"/>
        <v>0.99895599999999996</v>
      </c>
      <c r="G21" s="81">
        <f>249739</f>
        <v>249739</v>
      </c>
      <c r="H21" s="31"/>
      <c r="I21" s="31"/>
      <c r="J21" s="18"/>
      <c r="K21" s="18"/>
      <c r="L21" s="18"/>
      <c r="M21" s="19"/>
      <c r="N21" s="19"/>
      <c r="O21" s="19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20" customFormat="1" x14ac:dyDescent="0.3">
      <c r="A22" s="74" t="s">
        <v>47</v>
      </c>
      <c r="B22" s="26" t="s">
        <v>61</v>
      </c>
      <c r="C22" s="27">
        <f>2880000</f>
        <v>2880000</v>
      </c>
      <c r="D22" s="28" t="s">
        <v>29</v>
      </c>
      <c r="E22" s="29" t="s">
        <v>15</v>
      </c>
      <c r="F22" s="30">
        <f t="shared" si="1"/>
        <v>0.84488476388888889</v>
      </c>
      <c r="G22" s="81">
        <f>2433268.12</f>
        <v>2433268.12</v>
      </c>
      <c r="H22" s="31"/>
      <c r="I22" s="31"/>
      <c r="J22" s="18"/>
      <c r="K22" s="18"/>
      <c r="L22" s="18"/>
      <c r="M22" s="19"/>
      <c r="N22" s="19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20" customFormat="1" x14ac:dyDescent="0.3">
      <c r="A23" s="25"/>
      <c r="B23" s="26"/>
      <c r="C23" s="27"/>
      <c r="D23" s="28"/>
      <c r="E23" s="29"/>
      <c r="F23" s="30"/>
      <c r="G23" s="81"/>
      <c r="H23" s="31"/>
      <c r="I23" s="31"/>
      <c r="J23" s="18"/>
      <c r="K23" s="18"/>
      <c r="L23" s="18"/>
      <c r="M23" s="19"/>
      <c r="N23" s="19"/>
      <c r="O23" s="19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20" customFormat="1" x14ac:dyDescent="0.3">
      <c r="A24" s="25"/>
      <c r="B24" s="26"/>
      <c r="C24" s="27"/>
      <c r="D24" s="28"/>
      <c r="E24" s="29"/>
      <c r="F24" s="30"/>
      <c r="G24" s="81"/>
      <c r="H24" s="31"/>
      <c r="I24" s="31"/>
      <c r="J24" s="18"/>
      <c r="K24" s="18"/>
      <c r="L24" s="18"/>
      <c r="M24" s="19"/>
      <c r="N24" s="19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24" customFormat="1" ht="15.6" x14ac:dyDescent="0.3">
      <c r="A25" s="40" t="s">
        <v>30</v>
      </c>
      <c r="B25" s="21"/>
      <c r="C25" s="42"/>
      <c r="D25" s="43"/>
      <c r="E25" s="44"/>
      <c r="F25" s="30"/>
      <c r="G25" s="85"/>
      <c r="H25" s="45"/>
      <c r="I25" s="45"/>
      <c r="J25" s="22"/>
      <c r="K25" s="22"/>
      <c r="L25" s="22"/>
      <c r="M25" s="23"/>
      <c r="N25" s="23"/>
      <c r="O25" s="2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s="24" customFormat="1" ht="15.6" x14ac:dyDescent="0.3">
      <c r="A26" s="82" t="s">
        <v>49</v>
      </c>
      <c r="B26" s="26" t="s">
        <v>62</v>
      </c>
      <c r="C26" s="27">
        <f>157180</f>
        <v>157180</v>
      </c>
      <c r="D26" s="28" t="s">
        <v>14</v>
      </c>
      <c r="E26" s="29" t="s">
        <v>18</v>
      </c>
      <c r="F26" s="30">
        <f t="shared" si="1"/>
        <v>1</v>
      </c>
      <c r="G26" s="81">
        <v>157180</v>
      </c>
      <c r="H26" s="45"/>
      <c r="I26" s="45"/>
      <c r="J26" s="22"/>
      <c r="K26" s="22"/>
      <c r="L26" s="22"/>
      <c r="M26" s="23"/>
      <c r="N26" s="23"/>
      <c r="O26" s="2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s="24" customFormat="1" ht="15.6" x14ac:dyDescent="0.3">
      <c r="A27" s="25"/>
      <c r="B27" s="26"/>
      <c r="C27" s="27"/>
      <c r="D27" s="28"/>
      <c r="E27" s="29"/>
      <c r="F27" s="30"/>
      <c r="G27" s="81"/>
      <c r="H27" s="45"/>
      <c r="I27" s="45"/>
      <c r="J27" s="22"/>
      <c r="K27" s="22"/>
      <c r="L27" s="22"/>
      <c r="M27" s="23"/>
      <c r="N27" s="23"/>
      <c r="O27" s="2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0" customFormat="1" x14ac:dyDescent="0.3">
      <c r="A28" s="25"/>
      <c r="B28" s="26"/>
      <c r="C28" s="27"/>
      <c r="D28" s="28"/>
      <c r="E28" s="29"/>
      <c r="F28" s="30"/>
      <c r="G28" s="81"/>
      <c r="H28" s="31"/>
      <c r="I28" s="31"/>
      <c r="J28" s="18"/>
      <c r="K28" s="18"/>
      <c r="L28" s="18"/>
      <c r="M28" s="19"/>
      <c r="N28" s="19"/>
      <c r="O28" s="1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20" customFormat="1" x14ac:dyDescent="0.3">
      <c r="A29" s="39"/>
      <c r="B29" s="49"/>
      <c r="C29" s="34"/>
      <c r="D29" s="35"/>
      <c r="E29" s="29"/>
      <c r="F29" s="30"/>
      <c r="G29" s="81"/>
      <c r="H29" s="31"/>
      <c r="I29" s="31"/>
      <c r="J29" s="18"/>
      <c r="K29" s="18"/>
      <c r="L29" s="18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8" customFormat="1" ht="18" thickBot="1" x14ac:dyDescent="0.35">
      <c r="A30" s="50" t="s">
        <v>31</v>
      </c>
      <c r="B30" s="51"/>
      <c r="C30" s="52">
        <f>SUM(C9:C29)</f>
        <v>6308859.1500000004</v>
      </c>
      <c r="D30" s="53"/>
      <c r="E30" s="54"/>
      <c r="F30" s="54"/>
      <c r="G30" s="80">
        <f>SUM(G9:G29)</f>
        <v>5683547.8200000003</v>
      </c>
      <c r="H30" s="55"/>
      <c r="I30" s="56"/>
      <c r="J30" s="57"/>
      <c r="K30" s="57"/>
      <c r="L30" s="57"/>
      <c r="M30" s="58">
        <v>840000</v>
      </c>
      <c r="N30" s="58"/>
      <c r="O30" s="58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28" ht="16.2" thickTop="1" x14ac:dyDescent="0.3">
      <c r="A31" s="59"/>
      <c r="B31" s="20"/>
      <c r="C31" s="17"/>
      <c r="D31" s="60"/>
      <c r="E31" s="60"/>
      <c r="F31" s="61"/>
      <c r="G31" s="77"/>
      <c r="H31" s="20"/>
      <c r="I31" s="20"/>
      <c r="J31" s="2"/>
      <c r="K31" s="2"/>
      <c r="L31" s="2"/>
      <c r="M31" s="3">
        <v>194941</v>
      </c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3">
      <c r="A32" s="15" t="s">
        <v>32</v>
      </c>
      <c r="C32" s="62"/>
      <c r="D32" s="63"/>
      <c r="F32" s="14" t="s">
        <v>33</v>
      </c>
      <c r="M32" s="12">
        <f>+M30-M31</f>
        <v>645059</v>
      </c>
    </row>
    <row r="33" spans="1:15" x14ac:dyDescent="0.3">
      <c r="C33" s="62"/>
      <c r="D33" s="63"/>
    </row>
    <row r="34" spans="1:15" x14ac:dyDescent="0.3">
      <c r="C34" s="62"/>
      <c r="D34" s="63"/>
      <c r="N34" s="6"/>
      <c r="O34" s="6"/>
    </row>
    <row r="35" spans="1:15" x14ac:dyDescent="0.3">
      <c r="C35" s="62"/>
      <c r="D35" s="63"/>
      <c r="M35" s="12">
        <v>1120000</v>
      </c>
      <c r="N35" s="6"/>
      <c r="O35" s="6"/>
    </row>
    <row r="36" spans="1:15" x14ac:dyDescent="0.3">
      <c r="C36" s="62"/>
      <c r="D36" s="63"/>
      <c r="M36" s="12" t="e">
        <f>+M35-#REF!</f>
        <v>#REF!</v>
      </c>
      <c r="N36" s="6"/>
      <c r="O36" s="6"/>
    </row>
    <row r="37" spans="1:15" x14ac:dyDescent="0.3">
      <c r="C37" s="62"/>
      <c r="D37" s="63"/>
      <c r="N37" s="6"/>
      <c r="O37" s="6"/>
    </row>
    <row r="38" spans="1:15" ht="15.6" x14ac:dyDescent="0.3">
      <c r="A38" s="64"/>
      <c r="C38" s="65"/>
      <c r="D38" s="63"/>
      <c r="N38" s="6"/>
      <c r="O38" s="6"/>
    </row>
    <row r="39" spans="1:15" ht="15.6" x14ac:dyDescent="0.3">
      <c r="A39" s="59" t="s">
        <v>34</v>
      </c>
      <c r="B39" s="20"/>
      <c r="C39" s="37"/>
      <c r="D39" s="66"/>
      <c r="G39" s="79" t="s">
        <v>35</v>
      </c>
      <c r="H39" s="20"/>
      <c r="N39" s="6"/>
      <c r="O39" s="6"/>
    </row>
    <row r="40" spans="1:15" x14ac:dyDescent="0.3">
      <c r="A40" s="87" t="s">
        <v>36</v>
      </c>
      <c r="B40" s="88"/>
      <c r="C40" s="89"/>
      <c r="D40" s="89"/>
      <c r="G40" s="87" t="s">
        <v>37</v>
      </c>
      <c r="H40" s="88"/>
      <c r="N40" s="6"/>
      <c r="O40" s="6"/>
    </row>
    <row r="41" spans="1:15" x14ac:dyDescent="0.3">
      <c r="C41" s="62"/>
      <c r="D41" s="63"/>
      <c r="N41" s="6"/>
      <c r="O41" s="6"/>
    </row>
    <row r="42" spans="1:15" x14ac:dyDescent="0.3">
      <c r="C42" s="62"/>
      <c r="D42" s="63"/>
      <c r="N42" s="6"/>
      <c r="O42" s="6"/>
    </row>
    <row r="43" spans="1:15" x14ac:dyDescent="0.3">
      <c r="C43" s="62"/>
      <c r="D43" s="63"/>
      <c r="N43" s="6"/>
      <c r="O43" s="6"/>
    </row>
    <row r="44" spans="1:15" x14ac:dyDescent="0.3">
      <c r="C44" s="62"/>
      <c r="D44" s="63"/>
      <c r="N44" s="6"/>
      <c r="O44" s="6"/>
    </row>
    <row r="45" spans="1:15" x14ac:dyDescent="0.3">
      <c r="C45" s="62"/>
      <c r="D45" s="63"/>
      <c r="N45" s="6"/>
      <c r="O45" s="6"/>
    </row>
    <row r="46" spans="1:15" x14ac:dyDescent="0.3">
      <c r="C46" s="62"/>
      <c r="D46" s="63"/>
      <c r="N46" s="6"/>
      <c r="O46" s="6"/>
    </row>
  </sheetData>
  <mergeCells count="13">
    <mergeCell ref="A40:B40"/>
    <mergeCell ref="C40:D40"/>
    <mergeCell ref="G40:H40"/>
    <mergeCell ref="A2:I2"/>
    <mergeCell ref="A3:I3"/>
    <mergeCell ref="A7:A8"/>
    <mergeCell ref="B7:B8"/>
    <mergeCell ref="C7:C8"/>
    <mergeCell ref="D7:D8"/>
    <mergeCell ref="E7:E8"/>
    <mergeCell ref="F7:G7"/>
    <mergeCell ref="H7:H8"/>
    <mergeCell ref="I7:I8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2019-03-21T03:06:45Z</dcterms:created>
  <dcterms:modified xsi:type="dcterms:W3CDTF">2019-07-22T03:22:54Z</dcterms:modified>
</cp:coreProperties>
</file>